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Cheryl\Documents\2026 BUDGET\"/>
    </mc:Choice>
  </mc:AlternateContent>
  <xr:revisionPtr revIDLastSave="0" documentId="13_ncr:1_{0EA4D4F0-A17D-45D7-89F7-B5FCABE70CCA}" xr6:coauthVersionLast="47" xr6:coauthVersionMax="47" xr10:uidLastSave="{00000000-0000-0000-0000-000000000000}"/>
  <bookViews>
    <workbookView xWindow="-108" yWindow="-108" windowWidth="23256" windowHeight="12456" activeTab="2" xr2:uid="{85E3C394-43FF-EB47-A14B-3419C4250735}"/>
  </bookViews>
  <sheets>
    <sheet name="Cover" sheetId="2" r:id="rId1"/>
    <sheet name="Tax Sheet" sheetId="4" r:id="rId2"/>
    <sheet name="GENERAL FUND" sheetId="16" r:id="rId3"/>
    <sheet name="HIGHWAY FUND" sheetId="15" r:id="rId4"/>
    <sheet name="FIRE PROTECTION" sheetId="13" r:id="rId5"/>
    <sheet name="SALARIES" sheetId="14" r:id="rId6"/>
  </sheets>
  <definedNames>
    <definedName name="_xlnm.Print_Area" localSheetId="0">Cover!$A$2:$L$39</definedName>
    <definedName name="_xlnm.Print_Area" localSheetId="4">'FIRE PROTECTION'!$A$1:$L$11</definedName>
    <definedName name="_xlnm.Print_Area" localSheetId="2">'GENERAL FUND'!$A$1:$S$228</definedName>
    <definedName name="_xlnm.Print_Area" localSheetId="3">'HIGHWAY FUND'!$A$1:$Q$82</definedName>
    <definedName name="_xlnm.Print_Area" localSheetId="5">SALARIES!$A$2:$H$16</definedName>
    <definedName name="_xlnm.Print_Area" localSheetId="1">'Tax Sheet'!$A$1:$I$16</definedName>
    <definedName name="_xlnm.Print_Titles" localSheetId="4">'FIRE PROTECTION'!$B:$C,'FIRE PROTECTION'!$1:$1</definedName>
    <definedName name="_xlnm.Print_Titles" localSheetId="2">'GENERAL FUND'!$B:$C,'GENERAL FUND'!$1:$4</definedName>
    <definedName name="_xlnm.Print_Titles" localSheetId="3">'HIGHWAY FUND'!$1:$1</definedName>
  </definedNames>
  <calcPr calcId="191029"/>
</workbook>
</file>

<file path=xl/calcChain.xml><?xml version="1.0" encoding="utf-8"?>
<calcChain xmlns="http://schemas.openxmlformats.org/spreadsheetml/2006/main">
  <c r="E4" i="4" l="1"/>
  <c r="R17" i="16"/>
  <c r="E5" i="4"/>
  <c r="P75" i="15"/>
  <c r="Q75" i="15"/>
  <c r="F5" i="14"/>
  <c r="F6" i="14"/>
  <c r="F8" i="14"/>
  <c r="F7" i="14"/>
  <c r="Q17" i="16"/>
  <c r="E9" i="14"/>
  <c r="D9" i="14"/>
  <c r="C9" i="14"/>
  <c r="B9" i="14"/>
  <c r="P226" i="16"/>
  <c r="P161" i="16"/>
  <c r="P136" i="16"/>
  <c r="P122" i="16"/>
  <c r="Q122" i="16"/>
  <c r="R122" i="16"/>
  <c r="P110" i="16"/>
  <c r="O94" i="16"/>
  <c r="P94" i="16"/>
  <c r="P90" i="16"/>
  <c r="P73" i="16"/>
  <c r="P13" i="15"/>
  <c r="Q13" i="15"/>
  <c r="P17" i="15"/>
  <c r="Q17" i="15"/>
  <c r="P20" i="15"/>
  <c r="P21" i="15" s="1"/>
  <c r="Q20" i="15"/>
  <c r="Q21" i="15"/>
  <c r="P27" i="15"/>
  <c r="Q27" i="15"/>
  <c r="P30" i="15"/>
  <c r="Q30" i="15"/>
  <c r="P31" i="15"/>
  <c r="Q31" i="15"/>
  <c r="P38" i="15"/>
  <c r="Q38" i="15"/>
  <c r="P47" i="15"/>
  <c r="Q47" i="15"/>
  <c r="P54" i="15"/>
  <c r="Q54" i="15"/>
  <c r="O13" i="15"/>
  <c r="O17" i="15"/>
  <c r="O20" i="15"/>
  <c r="O21" i="15" s="1"/>
  <c r="O27" i="15"/>
  <c r="O30" i="15"/>
  <c r="O31" i="15"/>
  <c r="O38" i="15"/>
  <c r="O47" i="15"/>
  <c r="O54" i="15"/>
  <c r="O75" i="15"/>
  <c r="Q9" i="16"/>
  <c r="O17" i="16"/>
  <c r="M75" i="15"/>
  <c r="M54" i="15"/>
  <c r="M47" i="15"/>
  <c r="M38" i="15"/>
  <c r="M30" i="15"/>
  <c r="M31" i="15"/>
  <c r="M27" i="15"/>
  <c r="M20" i="15"/>
  <c r="M21" i="15" s="1"/>
  <c r="M17" i="15"/>
  <c r="M13" i="15"/>
  <c r="O179" i="16"/>
  <c r="O176" i="16"/>
  <c r="O169" i="16"/>
  <c r="O153" i="16"/>
  <c r="O146" i="16"/>
  <c r="O161" i="16" s="1"/>
  <c r="O136" i="16"/>
  <c r="O122" i="16"/>
  <c r="O107" i="16"/>
  <c r="O101" i="16"/>
  <c r="O110" i="16" s="1"/>
  <c r="O88" i="16"/>
  <c r="O80" i="16"/>
  <c r="O90" i="16" s="1"/>
  <c r="O71" i="16"/>
  <c r="O64" i="16"/>
  <c r="O48" i="16"/>
  <c r="O39" i="16"/>
  <c r="O30" i="16"/>
  <c r="O23" i="16"/>
  <c r="O9" i="16"/>
  <c r="O222" i="16"/>
  <c r="O73" i="16" l="1"/>
  <c r="O181" i="16" s="1"/>
  <c r="P181" i="16"/>
  <c r="M33" i="15"/>
  <c r="O33" i="15"/>
  <c r="Q33" i="15"/>
  <c r="Q57" i="15" s="1"/>
  <c r="Q77" i="15" s="1"/>
  <c r="Q79" i="15" s="1"/>
  <c r="Q81" i="15" s="1"/>
  <c r="P33" i="15"/>
  <c r="P57" i="15"/>
  <c r="O57" i="15"/>
  <c r="O77" i="15" s="1"/>
  <c r="O79" i="15" s="1"/>
  <c r="O81" i="15" s="1"/>
  <c r="M57" i="15"/>
  <c r="M77" i="15" s="1"/>
  <c r="M79" i="15" s="1"/>
  <c r="M81" i="15" s="1"/>
  <c r="O224" i="16"/>
  <c r="O226" i="16" s="1"/>
  <c r="O228" i="16" s="1"/>
  <c r="P77" i="15" l="1"/>
  <c r="P79" i="15" s="1"/>
  <c r="P81" i="15" s="1"/>
  <c r="C5" i="4"/>
  <c r="G5" i="4" s="1"/>
  <c r="N217" i="16"/>
  <c r="M217" i="16"/>
  <c r="L217" i="16"/>
  <c r="I217" i="16"/>
  <c r="E217" i="16"/>
  <c r="D217" i="16"/>
  <c r="N218" i="16"/>
  <c r="M218" i="16"/>
  <c r="L218" i="16"/>
  <c r="I218" i="16"/>
  <c r="G218" i="16"/>
  <c r="E218" i="16"/>
  <c r="D218" i="16"/>
  <c r="Q153" i="16"/>
  <c r="R153" i="16"/>
  <c r="S153" i="16"/>
  <c r="Q105" i="16"/>
  <c r="R105" i="16"/>
  <c r="S105" i="16"/>
  <c r="S106" i="16"/>
  <c r="R104" i="16"/>
  <c r="S104" i="16"/>
  <c r="Q222" i="16"/>
  <c r="S222" i="16"/>
  <c r="R222" i="16"/>
  <c r="S179" i="16"/>
  <c r="R179" i="16"/>
  <c r="Q179" i="16"/>
  <c r="S176" i="16"/>
  <c r="R176" i="16"/>
  <c r="Q176" i="16"/>
  <c r="R169" i="16"/>
  <c r="S169" i="16"/>
  <c r="Q169" i="16"/>
  <c r="S159" i="16"/>
  <c r="R159" i="16"/>
  <c r="Q159" i="16"/>
  <c r="S157" i="16"/>
  <c r="S155" i="16"/>
  <c r="R155" i="16"/>
  <c r="Q155" i="16"/>
  <c r="S146" i="16"/>
  <c r="S161" i="16" s="1"/>
  <c r="R146" i="16"/>
  <c r="Q146" i="16"/>
  <c r="Q161" i="16" s="1"/>
  <c r="S132" i="16"/>
  <c r="S136" i="16" s="1"/>
  <c r="R132" i="16"/>
  <c r="R136" i="16" s="1"/>
  <c r="Q132" i="16"/>
  <c r="Q136" i="16" s="1"/>
  <c r="S119" i="16"/>
  <c r="S116" i="16"/>
  <c r="S122" i="16" s="1"/>
  <c r="Q104" i="16"/>
  <c r="S101" i="16"/>
  <c r="R101" i="16"/>
  <c r="Q101" i="16"/>
  <c r="S92" i="16"/>
  <c r="S94" i="16" s="1"/>
  <c r="R92" i="16"/>
  <c r="R94" i="16" s="1"/>
  <c r="Q92" i="16"/>
  <c r="Q94" i="16" s="1"/>
  <c r="S88" i="16"/>
  <c r="R88" i="16"/>
  <c r="Q88" i="16"/>
  <c r="S80" i="16"/>
  <c r="R80" i="16"/>
  <c r="Q80" i="16"/>
  <c r="Q90" i="16" s="1"/>
  <c r="Q71" i="16"/>
  <c r="S71" i="16"/>
  <c r="R71" i="16"/>
  <c r="R64" i="16"/>
  <c r="Q64" i="16"/>
  <c r="S64" i="16"/>
  <c r="S57" i="16"/>
  <c r="R57" i="16"/>
  <c r="Q57" i="16"/>
  <c r="S55" i="16"/>
  <c r="R55" i="16"/>
  <c r="Q55" i="16"/>
  <c r="S53" i="16"/>
  <c r="R53" i="16"/>
  <c r="Q53" i="16"/>
  <c r="Q48" i="16"/>
  <c r="S48" i="16"/>
  <c r="R48" i="16"/>
  <c r="R39" i="16"/>
  <c r="Q39" i="16"/>
  <c r="S39" i="16"/>
  <c r="S30" i="16"/>
  <c r="R30" i="16"/>
  <c r="Q30" i="16"/>
  <c r="R23" i="16"/>
  <c r="Q23" i="16"/>
  <c r="S23" i="16"/>
  <c r="S17" i="16"/>
  <c r="S8" i="16"/>
  <c r="S9" i="16" s="1"/>
  <c r="R8" i="16"/>
  <c r="R9" i="16" s="1"/>
  <c r="S73" i="16" l="1"/>
  <c r="R161" i="16"/>
  <c r="R73" i="16"/>
  <c r="R90" i="16"/>
  <c r="S90" i="16"/>
  <c r="Q73" i="16"/>
  <c r="S107" i="16"/>
  <c r="S110" i="16" s="1"/>
  <c r="Q107" i="16"/>
  <c r="Q110" i="16" s="1"/>
  <c r="R107" i="16"/>
  <c r="R110" i="16" s="1"/>
  <c r="R181" i="16" l="1"/>
  <c r="S181" i="16"/>
  <c r="S224" i="16" s="1"/>
  <c r="Q181" i="16"/>
  <c r="Q224" i="16" s="1"/>
  <c r="R224" i="16" l="1"/>
  <c r="C4" i="4"/>
  <c r="G4" i="4" s="1"/>
  <c r="S226" i="16"/>
  <c r="S228" i="16" s="1"/>
  <c r="R226" i="16"/>
  <c r="R228" i="16" s="1"/>
  <c r="Q226" i="16"/>
  <c r="Q228" i="16" s="1"/>
  <c r="N187" i="16"/>
  <c r="N190" i="16"/>
  <c r="N192" i="16"/>
  <c r="N193" i="16"/>
  <c r="N197" i="16"/>
  <c r="N198" i="16"/>
  <c r="N200" i="16"/>
  <c r="N202" i="16"/>
  <c r="N204" i="16"/>
  <c r="N205" i="16"/>
  <c r="N207" i="16"/>
  <c r="N208" i="16"/>
  <c r="N209" i="16"/>
  <c r="N210" i="16"/>
  <c r="N212" i="16"/>
  <c r="N213" i="16"/>
  <c r="N166" i="16"/>
  <c r="N169" i="16" s="1"/>
  <c r="N69" i="16"/>
  <c r="N70" i="16"/>
  <c r="N53" i="16"/>
  <c r="N55" i="16"/>
  <c r="N57" i="16"/>
  <c r="N62" i="16"/>
  <c r="N64" i="16" s="1"/>
  <c r="N43" i="16"/>
  <c r="N47" i="16"/>
  <c r="N37" i="16"/>
  <c r="N39" i="16" s="1"/>
  <c r="N27" i="16"/>
  <c r="N30" i="16" s="1"/>
  <c r="L11" i="13"/>
  <c r="L6" i="13"/>
  <c r="L7" i="13"/>
  <c r="L13" i="15"/>
  <c r="L64" i="15"/>
  <c r="L66" i="15"/>
  <c r="L67" i="15"/>
  <c r="L68" i="15"/>
  <c r="L69" i="15"/>
  <c r="L71" i="15"/>
  <c r="L72" i="15"/>
  <c r="L73" i="15"/>
  <c r="L52" i="15"/>
  <c r="L53" i="15"/>
  <c r="L46" i="15"/>
  <c r="L47" i="15" s="1"/>
  <c r="L38" i="15"/>
  <c r="L30" i="15"/>
  <c r="L31" i="15"/>
  <c r="L24" i="15"/>
  <c r="L27" i="15" s="1"/>
  <c r="L20" i="15"/>
  <c r="L21" i="15" s="1"/>
  <c r="L16" i="15"/>
  <c r="L17" i="15" s="1"/>
  <c r="L43" i="16"/>
  <c r="M43" i="16"/>
  <c r="N119" i="16"/>
  <c r="N116" i="16"/>
  <c r="N101" i="16"/>
  <c r="N88" i="16"/>
  <c r="N80" i="16"/>
  <c r="N92" i="16"/>
  <c r="N94" i="16" s="1"/>
  <c r="N104" i="16"/>
  <c r="N107" i="16" s="1"/>
  <c r="N132" i="16"/>
  <c r="N136" i="16" s="1"/>
  <c r="N143" i="16"/>
  <c r="N146" i="16" s="1"/>
  <c r="N151" i="16"/>
  <c r="N153" i="16" s="1"/>
  <c r="N155" i="16"/>
  <c r="N157" i="16"/>
  <c r="N159" i="16"/>
  <c r="N174" i="16"/>
  <c r="N175" i="16"/>
  <c r="N179" i="16"/>
  <c r="N216" i="16"/>
  <c r="N220" i="16"/>
  <c r="N221" i="16"/>
  <c r="N21" i="16"/>
  <c r="N23" i="16" s="1"/>
  <c r="N17" i="16"/>
  <c r="N8" i="16"/>
  <c r="N9" i="16" s="1"/>
  <c r="J64" i="16"/>
  <c r="I64" i="16"/>
  <c r="F64" i="16"/>
  <c r="K11" i="13"/>
  <c r="K6" i="13"/>
  <c r="K7" i="13" s="1"/>
  <c r="K13" i="15"/>
  <c r="K38" i="15"/>
  <c r="K73" i="15"/>
  <c r="K72" i="15"/>
  <c r="K71" i="15"/>
  <c r="K69" i="15"/>
  <c r="K68" i="15"/>
  <c r="K67" i="15"/>
  <c r="K66" i="15"/>
  <c r="K64" i="15"/>
  <c r="K53" i="15"/>
  <c r="K52" i="15"/>
  <c r="K46" i="15"/>
  <c r="K47" i="15"/>
  <c r="K31" i="15"/>
  <c r="K30" i="15"/>
  <c r="K24" i="15"/>
  <c r="K27" i="15" s="1"/>
  <c r="K20" i="15"/>
  <c r="K21" i="15" s="1"/>
  <c r="K16" i="15"/>
  <c r="K17" i="15" s="1"/>
  <c r="M8" i="16"/>
  <c r="M9" i="16" s="1"/>
  <c r="M101" i="16"/>
  <c r="M122" i="16"/>
  <c r="M221" i="16"/>
  <c r="M220" i="16"/>
  <c r="M216" i="16"/>
  <c r="M213" i="16"/>
  <c r="M212" i="16"/>
  <c r="M210" i="16"/>
  <c r="M209" i="16"/>
  <c r="M208" i="16"/>
  <c r="M207" i="16"/>
  <c r="M205" i="16"/>
  <c r="M204" i="16"/>
  <c r="M202" i="16"/>
  <c r="M200" i="16"/>
  <c r="M198" i="16"/>
  <c r="M197" i="16"/>
  <c r="M193" i="16"/>
  <c r="M192" i="16"/>
  <c r="M190" i="16"/>
  <c r="M187" i="16"/>
  <c r="M179" i="16"/>
  <c r="M175" i="16"/>
  <c r="M174" i="16"/>
  <c r="M166" i="16"/>
  <c r="M169" i="16" s="1"/>
  <c r="M159" i="16"/>
  <c r="M157" i="16"/>
  <c r="M155" i="16"/>
  <c r="M151" i="16"/>
  <c r="M153" i="16" s="1"/>
  <c r="M143" i="16"/>
  <c r="M132" i="16"/>
  <c r="M104" i="16"/>
  <c r="M107" i="16" s="1"/>
  <c r="M92" i="16"/>
  <c r="M94" i="16" s="1"/>
  <c r="M88" i="16"/>
  <c r="M80" i="16"/>
  <c r="M70" i="16"/>
  <c r="M69" i="16"/>
  <c r="M62" i="16"/>
  <c r="M64" i="16" s="1"/>
  <c r="M57" i="16"/>
  <c r="M55" i="16"/>
  <c r="M53" i="16"/>
  <c r="M47" i="16"/>
  <c r="M37" i="16"/>
  <c r="M39" i="16" s="1"/>
  <c r="M27" i="16"/>
  <c r="M30" i="16" s="1"/>
  <c r="M21" i="16"/>
  <c r="M23" i="16" s="1"/>
  <c r="M17" i="16"/>
  <c r="G17" i="14"/>
  <c r="L164" i="16"/>
  <c r="J42" i="15"/>
  <c r="L221" i="16"/>
  <c r="I221" i="16"/>
  <c r="G221" i="16"/>
  <c r="F221" i="16"/>
  <c r="E221" i="16"/>
  <c r="D221" i="16"/>
  <c r="L220" i="16"/>
  <c r="I220" i="16"/>
  <c r="E220" i="16"/>
  <c r="D220" i="16"/>
  <c r="L216" i="16"/>
  <c r="I216" i="16"/>
  <c r="G216" i="16"/>
  <c r="F216" i="16"/>
  <c r="E216" i="16"/>
  <c r="D216" i="16"/>
  <c r="E215" i="16"/>
  <c r="G214" i="16"/>
  <c r="E214" i="16"/>
  <c r="L213" i="16"/>
  <c r="I213" i="16"/>
  <c r="F213" i="16"/>
  <c r="E213" i="16"/>
  <c r="D213" i="16"/>
  <c r="L212" i="16"/>
  <c r="I212" i="16"/>
  <c r="L210" i="16"/>
  <c r="I210" i="16"/>
  <c r="F210" i="16"/>
  <c r="E210" i="16"/>
  <c r="D210" i="16"/>
  <c r="L209" i="16"/>
  <c r="I209" i="16"/>
  <c r="G209" i="16"/>
  <c r="F209" i="16"/>
  <c r="E209" i="16"/>
  <c r="D209" i="16"/>
  <c r="L208" i="16"/>
  <c r="I208" i="16"/>
  <c r="G208" i="16"/>
  <c r="F208" i="16"/>
  <c r="E208" i="16"/>
  <c r="D208" i="16"/>
  <c r="L207" i="16"/>
  <c r="I207" i="16"/>
  <c r="G207" i="16"/>
  <c r="F207" i="16"/>
  <c r="E207" i="16"/>
  <c r="D207" i="16"/>
  <c r="L205" i="16"/>
  <c r="I205" i="16"/>
  <c r="G205" i="16"/>
  <c r="F205" i="16"/>
  <c r="E205" i="16"/>
  <c r="D205" i="16"/>
  <c r="L204" i="16"/>
  <c r="I204" i="16"/>
  <c r="G204" i="16"/>
  <c r="F204" i="16"/>
  <c r="E204" i="16"/>
  <c r="D204" i="16"/>
  <c r="L202" i="16"/>
  <c r="I202" i="16"/>
  <c r="G202" i="16"/>
  <c r="F202" i="16"/>
  <c r="E202" i="16"/>
  <c r="D202" i="16"/>
  <c r="E201" i="16"/>
  <c r="L200" i="16"/>
  <c r="I200" i="16"/>
  <c r="F200" i="16"/>
  <c r="E200" i="16"/>
  <c r="D200" i="16"/>
  <c r="E199" i="16"/>
  <c r="L198" i="16"/>
  <c r="I198" i="16"/>
  <c r="G198" i="16"/>
  <c r="F198" i="16"/>
  <c r="E198" i="16"/>
  <c r="D198" i="16"/>
  <c r="L197" i="16"/>
  <c r="I197" i="16"/>
  <c r="F197" i="16"/>
  <c r="E197" i="16"/>
  <c r="D197" i="16"/>
  <c r="E196" i="16"/>
  <c r="E195" i="16"/>
  <c r="E194" i="16"/>
  <c r="L193" i="16"/>
  <c r="I193" i="16"/>
  <c r="E193" i="16"/>
  <c r="L192" i="16"/>
  <c r="I192" i="16"/>
  <c r="E192" i="16"/>
  <c r="D192" i="16"/>
  <c r="E191" i="16"/>
  <c r="L190" i="16"/>
  <c r="I190" i="16"/>
  <c r="G190" i="16"/>
  <c r="F190" i="16"/>
  <c r="E190" i="16"/>
  <c r="D190" i="16"/>
  <c r="E189" i="16"/>
  <c r="E188" i="16"/>
  <c r="L187" i="16"/>
  <c r="I187" i="16"/>
  <c r="F187" i="16"/>
  <c r="E187" i="16"/>
  <c r="D187" i="16"/>
  <c r="E186" i="16"/>
  <c r="E185" i="16"/>
  <c r="L179" i="16"/>
  <c r="J179" i="16"/>
  <c r="I179" i="16"/>
  <c r="G179" i="16"/>
  <c r="F179" i="16"/>
  <c r="E179" i="16"/>
  <c r="D179" i="16"/>
  <c r="L175" i="16"/>
  <c r="J175" i="16"/>
  <c r="I175" i="16"/>
  <c r="G175" i="16"/>
  <c r="F175" i="16"/>
  <c r="E175" i="16"/>
  <c r="D175" i="16"/>
  <c r="L174" i="16"/>
  <c r="J174" i="16"/>
  <c r="I174" i="16"/>
  <c r="G174" i="16"/>
  <c r="F174" i="16"/>
  <c r="E174" i="16"/>
  <c r="D174" i="16"/>
  <c r="E173" i="16"/>
  <c r="E172" i="16"/>
  <c r="G169" i="16"/>
  <c r="D169" i="16"/>
  <c r="E167" i="16"/>
  <c r="L166" i="16"/>
  <c r="I166" i="16"/>
  <c r="I169" i="16" s="1"/>
  <c r="F166" i="16"/>
  <c r="F169" i="16" s="1"/>
  <c r="E166" i="16"/>
  <c r="E165" i="16"/>
  <c r="J169" i="16"/>
  <c r="E164" i="16"/>
  <c r="L159" i="16"/>
  <c r="J159" i="16"/>
  <c r="I159" i="16"/>
  <c r="G159" i="16"/>
  <c r="F159" i="16"/>
  <c r="E159" i="16"/>
  <c r="D159" i="16"/>
  <c r="L157" i="16"/>
  <c r="J157" i="16"/>
  <c r="I157" i="16"/>
  <c r="G157" i="16"/>
  <c r="F157" i="16"/>
  <c r="E157" i="16"/>
  <c r="D157" i="16"/>
  <c r="L155" i="16"/>
  <c r="J155" i="16"/>
  <c r="I155" i="16"/>
  <c r="G155" i="16"/>
  <c r="F155" i="16"/>
  <c r="E155" i="16"/>
  <c r="D155" i="16"/>
  <c r="F153" i="16"/>
  <c r="E152" i="16"/>
  <c r="L151" i="16"/>
  <c r="L153" i="16" s="1"/>
  <c r="J151" i="16"/>
  <c r="I151" i="16"/>
  <c r="I153" i="16" s="1"/>
  <c r="G151" i="16"/>
  <c r="G153" i="16" s="1"/>
  <c r="E151" i="16"/>
  <c r="D151" i="16"/>
  <c r="D153" i="16" s="1"/>
  <c r="E150" i="16"/>
  <c r="E149" i="16"/>
  <c r="F146" i="16"/>
  <c r="D146" i="16"/>
  <c r="G145" i="16"/>
  <c r="E145" i="16"/>
  <c r="E144" i="16"/>
  <c r="L143" i="16"/>
  <c r="L146" i="16" s="1"/>
  <c r="J143" i="16"/>
  <c r="I143" i="16"/>
  <c r="I146" i="16" s="1"/>
  <c r="G143" i="16"/>
  <c r="E143" i="16"/>
  <c r="E142" i="16"/>
  <c r="E141" i="16"/>
  <c r="J134" i="16"/>
  <c r="G134" i="16"/>
  <c r="F134" i="16"/>
  <c r="E134" i="16"/>
  <c r="D134" i="16"/>
  <c r="L132" i="16"/>
  <c r="L136" i="16" s="1"/>
  <c r="J132" i="16"/>
  <c r="I132" i="16"/>
  <c r="I136" i="16" s="1"/>
  <c r="G132" i="16"/>
  <c r="F132" i="16"/>
  <c r="E132" i="16"/>
  <c r="D132" i="16"/>
  <c r="J130" i="16"/>
  <c r="G130" i="16"/>
  <c r="E130" i="16"/>
  <c r="E128" i="16"/>
  <c r="J126" i="16"/>
  <c r="G126" i="16"/>
  <c r="F126" i="16"/>
  <c r="E126" i="16"/>
  <c r="D126" i="16"/>
  <c r="G124" i="16"/>
  <c r="E124" i="16"/>
  <c r="I122" i="16"/>
  <c r="F122" i="16"/>
  <c r="D122" i="16"/>
  <c r="L122" i="16"/>
  <c r="G119" i="16"/>
  <c r="E119" i="16"/>
  <c r="J116" i="16"/>
  <c r="G116" i="16"/>
  <c r="E116" i="16"/>
  <c r="E106" i="16"/>
  <c r="I105" i="16"/>
  <c r="G105" i="16"/>
  <c r="G107" i="16" s="1"/>
  <c r="E105" i="16"/>
  <c r="D105" i="16"/>
  <c r="L104" i="16"/>
  <c r="L107" i="16" s="1"/>
  <c r="J104" i="16"/>
  <c r="J107" i="16" s="1"/>
  <c r="I104" i="16"/>
  <c r="F104" i="16"/>
  <c r="F107" i="16" s="1"/>
  <c r="E104" i="16"/>
  <c r="D104" i="16"/>
  <c r="L101" i="16"/>
  <c r="J101" i="16"/>
  <c r="I101" i="16"/>
  <c r="G101" i="16"/>
  <c r="G110" i="16" s="1"/>
  <c r="F101" i="16"/>
  <c r="D101" i="16"/>
  <c r="E100" i="16"/>
  <c r="E99" i="16"/>
  <c r="L92" i="16"/>
  <c r="L94" i="16" s="1"/>
  <c r="J92" i="16"/>
  <c r="J94" i="16" s="1"/>
  <c r="I92" i="16"/>
  <c r="G92" i="16"/>
  <c r="F92" i="16"/>
  <c r="F94" i="16" s="1"/>
  <c r="E92" i="16"/>
  <c r="D92" i="16"/>
  <c r="D94" i="16" s="1"/>
  <c r="F88" i="16"/>
  <c r="D88" i="16"/>
  <c r="J87" i="16"/>
  <c r="I87" i="16"/>
  <c r="I88" i="16" s="1"/>
  <c r="G87" i="16"/>
  <c r="E87" i="16"/>
  <c r="E86" i="16"/>
  <c r="J85" i="16"/>
  <c r="G85" i="16"/>
  <c r="E85" i="16"/>
  <c r="E84" i="16"/>
  <c r="L88" i="16"/>
  <c r="E83" i="16"/>
  <c r="L80" i="16"/>
  <c r="J80" i="16"/>
  <c r="I80" i="16"/>
  <c r="G80" i="16"/>
  <c r="F80" i="16"/>
  <c r="D80" i="16"/>
  <c r="E79" i="16"/>
  <c r="E78" i="16"/>
  <c r="F71" i="16"/>
  <c r="L70" i="16"/>
  <c r="J70" i="16"/>
  <c r="I70" i="16"/>
  <c r="G70" i="16"/>
  <c r="E70" i="16"/>
  <c r="D70" i="16"/>
  <c r="D71" i="16" s="1"/>
  <c r="L69" i="16"/>
  <c r="J69" i="16"/>
  <c r="I69" i="16"/>
  <c r="G69" i="16"/>
  <c r="E69" i="16"/>
  <c r="E68" i="16"/>
  <c r="E67" i="16"/>
  <c r="E63" i="16"/>
  <c r="L62" i="16"/>
  <c r="L64" i="16" s="1"/>
  <c r="G62" i="16"/>
  <c r="G64" i="16" s="1"/>
  <c r="E62" i="16"/>
  <c r="D62" i="16"/>
  <c r="D64" i="16" s="1"/>
  <c r="E61" i="16"/>
  <c r="E60" i="16"/>
  <c r="L57" i="16"/>
  <c r="J57" i="16"/>
  <c r="I57" i="16"/>
  <c r="G57" i="16"/>
  <c r="F57" i="16"/>
  <c r="E57" i="16"/>
  <c r="D57" i="16"/>
  <c r="L55" i="16"/>
  <c r="J55" i="16"/>
  <c r="I55" i="16"/>
  <c r="G55" i="16"/>
  <c r="F55" i="16"/>
  <c r="E55" i="16"/>
  <c r="D55" i="16"/>
  <c r="L53" i="16"/>
  <c r="J53" i="16"/>
  <c r="I53" i="16"/>
  <c r="G53" i="16"/>
  <c r="F53" i="16"/>
  <c r="E53" i="16"/>
  <c r="D53" i="16"/>
  <c r="E51" i="16"/>
  <c r="D51" i="16"/>
  <c r="E50" i="16"/>
  <c r="I48" i="16"/>
  <c r="F48" i="16"/>
  <c r="D48" i="16"/>
  <c r="L47" i="16"/>
  <c r="J47" i="16"/>
  <c r="G47" i="16"/>
  <c r="E47" i="16"/>
  <c r="E46" i="16"/>
  <c r="G45" i="16"/>
  <c r="E45" i="16"/>
  <c r="E44" i="16"/>
  <c r="J43" i="16"/>
  <c r="G43" i="16"/>
  <c r="E43" i="16"/>
  <c r="E42" i="16"/>
  <c r="I39" i="16"/>
  <c r="G38" i="16"/>
  <c r="F38" i="16"/>
  <c r="F39" i="16" s="1"/>
  <c r="E38" i="16"/>
  <c r="D38" i="16"/>
  <c r="D39" i="16" s="1"/>
  <c r="L37" i="16"/>
  <c r="L39" i="16" s="1"/>
  <c r="J37" i="16"/>
  <c r="E37" i="16"/>
  <c r="E36" i="16"/>
  <c r="G35" i="16"/>
  <c r="E35" i="16"/>
  <c r="J34" i="16"/>
  <c r="E34" i="16"/>
  <c r="E33" i="16"/>
  <c r="I30" i="16"/>
  <c r="F30" i="16"/>
  <c r="D30" i="16"/>
  <c r="E29" i="16"/>
  <c r="G28" i="16"/>
  <c r="G30" i="16" s="1"/>
  <c r="E28" i="16"/>
  <c r="L27" i="16"/>
  <c r="L30" i="16" s="1"/>
  <c r="J27" i="16"/>
  <c r="E27" i="16"/>
  <c r="E26" i="16"/>
  <c r="D23" i="16"/>
  <c r="J22" i="16"/>
  <c r="G22" i="16"/>
  <c r="E22" i="16"/>
  <c r="L21" i="16"/>
  <c r="L23" i="16" s="1"/>
  <c r="J21" i="16"/>
  <c r="I21" i="16"/>
  <c r="I23" i="16" s="1"/>
  <c r="G21" i="16"/>
  <c r="F21" i="16"/>
  <c r="F23" i="16" s="1"/>
  <c r="E21" i="16"/>
  <c r="E20" i="16"/>
  <c r="J17" i="16"/>
  <c r="I17" i="16"/>
  <c r="F17" i="16"/>
  <c r="E17" i="16"/>
  <c r="D17" i="16"/>
  <c r="G13" i="16"/>
  <c r="G17" i="16" s="1"/>
  <c r="L17" i="16"/>
  <c r="L9" i="16"/>
  <c r="D9" i="16"/>
  <c r="J8" i="16"/>
  <c r="J9" i="16" s="1"/>
  <c r="I8" i="16"/>
  <c r="I9" i="16" s="1"/>
  <c r="G8" i="16"/>
  <c r="F8" i="16"/>
  <c r="E8" i="16"/>
  <c r="G7" i="16"/>
  <c r="F7" i="16"/>
  <c r="E7" i="16"/>
  <c r="E6" i="16"/>
  <c r="J73" i="15"/>
  <c r="I73" i="15"/>
  <c r="H73" i="15"/>
  <c r="G73" i="15"/>
  <c r="F73" i="15"/>
  <c r="E73" i="15"/>
  <c r="D73" i="15"/>
  <c r="J72" i="15"/>
  <c r="I72" i="15"/>
  <c r="H72" i="15"/>
  <c r="G72" i="15"/>
  <c r="F72" i="15"/>
  <c r="E72" i="15"/>
  <c r="D72" i="15"/>
  <c r="J71" i="15"/>
  <c r="I71" i="15"/>
  <c r="H71" i="15"/>
  <c r="F71" i="15"/>
  <c r="E71" i="15"/>
  <c r="D71" i="15"/>
  <c r="J69" i="15"/>
  <c r="I69" i="15"/>
  <c r="H69" i="15"/>
  <c r="G69" i="15"/>
  <c r="F69" i="15"/>
  <c r="E69" i="15"/>
  <c r="D69" i="15"/>
  <c r="J68" i="15"/>
  <c r="H68" i="15"/>
  <c r="G68" i="15"/>
  <c r="F68" i="15"/>
  <c r="E68" i="15"/>
  <c r="D68" i="15"/>
  <c r="J67" i="15"/>
  <c r="I67" i="15"/>
  <c r="H67" i="15"/>
  <c r="G67" i="15"/>
  <c r="F67" i="15"/>
  <c r="E67" i="15"/>
  <c r="D67" i="15"/>
  <c r="J66" i="15"/>
  <c r="I66" i="15"/>
  <c r="H66" i="15"/>
  <c r="G66" i="15"/>
  <c r="F66" i="15"/>
  <c r="E66" i="15"/>
  <c r="D66" i="15"/>
  <c r="E65" i="15"/>
  <c r="J64" i="15"/>
  <c r="I64" i="15"/>
  <c r="H64" i="15"/>
  <c r="G64" i="15"/>
  <c r="F64" i="15"/>
  <c r="E64" i="15"/>
  <c r="D64" i="15"/>
  <c r="E63" i="15"/>
  <c r="E62" i="15"/>
  <c r="J53" i="15"/>
  <c r="I53" i="15"/>
  <c r="H53" i="15"/>
  <c r="G53" i="15"/>
  <c r="F53" i="15"/>
  <c r="E53" i="15"/>
  <c r="D53" i="15"/>
  <c r="J52" i="15"/>
  <c r="I52" i="15"/>
  <c r="H52" i="15"/>
  <c r="G52" i="15"/>
  <c r="F52" i="15"/>
  <c r="E52" i="15"/>
  <c r="D52" i="15"/>
  <c r="I51" i="15"/>
  <c r="E51" i="15"/>
  <c r="D51" i="15"/>
  <c r="I50" i="15"/>
  <c r="E50" i="15"/>
  <c r="D50" i="15"/>
  <c r="J46" i="15"/>
  <c r="I46" i="15"/>
  <c r="H46" i="15"/>
  <c r="H47" i="15" s="1"/>
  <c r="G46" i="15"/>
  <c r="G47" i="15" s="1"/>
  <c r="F46" i="15"/>
  <c r="F47" i="15" s="1"/>
  <c r="E46" i="15"/>
  <c r="D46" i="15"/>
  <c r="D47" i="15" s="1"/>
  <c r="E45" i="15"/>
  <c r="I44" i="15"/>
  <c r="E44" i="15"/>
  <c r="E43" i="15"/>
  <c r="I42" i="15"/>
  <c r="E42" i="15"/>
  <c r="I38" i="15"/>
  <c r="H38" i="15"/>
  <c r="G38" i="15"/>
  <c r="F38" i="15"/>
  <c r="E38" i="15"/>
  <c r="D38" i="15"/>
  <c r="J38" i="15"/>
  <c r="J31" i="15"/>
  <c r="I31" i="15"/>
  <c r="H31" i="15"/>
  <c r="G31" i="15"/>
  <c r="F31" i="15"/>
  <c r="E31" i="15"/>
  <c r="D31" i="15"/>
  <c r="J30" i="15"/>
  <c r="I30" i="15"/>
  <c r="I33" i="15" s="1"/>
  <c r="H30" i="15"/>
  <c r="G30" i="15"/>
  <c r="F30" i="15"/>
  <c r="E30" i="15"/>
  <c r="D30" i="15"/>
  <c r="I27" i="15"/>
  <c r="F27" i="15"/>
  <c r="E26" i="15"/>
  <c r="E27" i="15" s="1"/>
  <c r="D26" i="15"/>
  <c r="G25" i="15"/>
  <c r="G27" i="15" s="1"/>
  <c r="J24" i="15"/>
  <c r="J27" i="15" s="1"/>
  <c r="H24" i="15"/>
  <c r="H27" i="15" s="1"/>
  <c r="D24" i="15"/>
  <c r="F21" i="15"/>
  <c r="E21" i="15"/>
  <c r="D21" i="15"/>
  <c r="J20" i="15"/>
  <c r="J21" i="15" s="1"/>
  <c r="I20" i="15"/>
  <c r="I21" i="15" s="1"/>
  <c r="H20" i="15"/>
  <c r="H21" i="15" s="1"/>
  <c r="G20" i="15"/>
  <c r="G21" i="15" s="1"/>
  <c r="G17" i="15"/>
  <c r="J16" i="15"/>
  <c r="J17" i="15" s="1"/>
  <c r="I16" i="15"/>
  <c r="I17" i="15" s="1"/>
  <c r="H16" i="15"/>
  <c r="H17" i="15" s="1"/>
  <c r="F16" i="15"/>
  <c r="F17" i="15" s="1"/>
  <c r="E16" i="15"/>
  <c r="E17" i="15" s="1"/>
  <c r="D16" i="15"/>
  <c r="D17" i="15" s="1"/>
  <c r="I13" i="15"/>
  <c r="H13" i="15"/>
  <c r="F13" i="15"/>
  <c r="D13" i="15"/>
  <c r="G12" i="15"/>
  <c r="E12" i="15"/>
  <c r="G11" i="15"/>
  <c r="E11" i="15"/>
  <c r="E10" i="15"/>
  <c r="E9" i="15"/>
  <c r="E8" i="15"/>
  <c r="G7" i="15"/>
  <c r="E7" i="15"/>
  <c r="J13" i="15"/>
  <c r="E6" i="15"/>
  <c r="D33" i="15" l="1"/>
  <c r="L33" i="15"/>
  <c r="L54" i="15"/>
  <c r="L75" i="15"/>
  <c r="J33" i="15"/>
  <c r="J75" i="15"/>
  <c r="K33" i="15"/>
  <c r="K75" i="15"/>
  <c r="N71" i="16"/>
  <c r="M48" i="16"/>
  <c r="N122" i="16"/>
  <c r="N48" i="16"/>
  <c r="L176" i="16"/>
  <c r="D73" i="16"/>
  <c r="L48" i="16"/>
  <c r="J153" i="16"/>
  <c r="N222" i="16"/>
  <c r="F90" i="16"/>
  <c r="E101" i="16"/>
  <c r="N176" i="16"/>
  <c r="G88" i="16"/>
  <c r="G90" i="16" s="1"/>
  <c r="E80" i="16"/>
  <c r="G176" i="16"/>
  <c r="I107" i="16"/>
  <c r="I110" i="16" s="1"/>
  <c r="N161" i="16"/>
  <c r="N90" i="16"/>
  <c r="L57" i="15"/>
  <c r="N110" i="16"/>
  <c r="H33" i="15"/>
  <c r="G39" i="16"/>
  <c r="M222" i="16"/>
  <c r="G23" i="16"/>
  <c r="J122" i="16"/>
  <c r="F136" i="16"/>
  <c r="L169" i="16"/>
  <c r="K54" i="15"/>
  <c r="M110" i="16"/>
  <c r="M136" i="16"/>
  <c r="M71" i="16"/>
  <c r="M90" i="16"/>
  <c r="M146" i="16"/>
  <c r="M161" i="16" s="1"/>
  <c r="M176" i="16"/>
  <c r="L161" i="16"/>
  <c r="D54" i="15"/>
  <c r="E33" i="15"/>
  <c r="E54" i="15"/>
  <c r="E107" i="16"/>
  <c r="J54" i="15"/>
  <c r="G13" i="15"/>
  <c r="F33" i="15"/>
  <c r="L71" i="16"/>
  <c r="I176" i="16"/>
  <c r="J136" i="16"/>
  <c r="L222" i="16"/>
  <c r="G54" i="15"/>
  <c r="E9" i="16"/>
  <c r="J23" i="16"/>
  <c r="J88" i="16"/>
  <c r="J90" i="16" s="1"/>
  <c r="J47" i="15"/>
  <c r="I222" i="16"/>
  <c r="I226" i="16" s="1"/>
  <c r="I54" i="15"/>
  <c r="G9" i="16"/>
  <c r="J48" i="16"/>
  <c r="D90" i="16"/>
  <c r="D107" i="16"/>
  <c r="D110" i="16" s="1"/>
  <c r="G136" i="16"/>
  <c r="F161" i="16"/>
  <c r="F176" i="16"/>
  <c r="G146" i="16"/>
  <c r="G161" i="16" s="1"/>
  <c r="E13" i="15"/>
  <c r="H54" i="15"/>
  <c r="E30" i="16"/>
  <c r="L110" i="16"/>
  <c r="F222" i="16"/>
  <c r="F226" i="16" s="1"/>
  <c r="I90" i="16"/>
  <c r="E75" i="15"/>
  <c r="E79" i="15" s="1"/>
  <c r="E23" i="16"/>
  <c r="L90" i="16"/>
  <c r="E176" i="16"/>
  <c r="D176" i="16"/>
  <c r="F75" i="15"/>
  <c r="F79" i="15" s="1"/>
  <c r="E88" i="16"/>
  <c r="G122" i="16"/>
  <c r="E169" i="16"/>
  <c r="J176" i="16"/>
  <c r="J222" i="16"/>
  <c r="J226" i="16" s="1"/>
  <c r="D222" i="16"/>
  <c r="D226" i="16" s="1"/>
  <c r="H75" i="15"/>
  <c r="H79" i="15" s="1"/>
  <c r="E39" i="16"/>
  <c r="E122" i="16"/>
  <c r="I75" i="15"/>
  <c r="I79" i="15" s="1"/>
  <c r="E71" i="16"/>
  <c r="E146" i="16"/>
  <c r="E153" i="16"/>
  <c r="G75" i="15"/>
  <c r="G79" i="15" s="1"/>
  <c r="J39" i="16"/>
  <c r="G71" i="16"/>
  <c r="D27" i="15"/>
  <c r="G33" i="15"/>
  <c r="I47" i="15"/>
  <c r="E48" i="16"/>
  <c r="I71" i="16"/>
  <c r="I73" i="16" s="1"/>
  <c r="D75" i="15"/>
  <c r="D79" i="15" s="1"/>
  <c r="E47" i="15"/>
  <c r="F54" i="15"/>
  <c r="J30" i="16"/>
  <c r="E64" i="16"/>
  <c r="J71" i="16"/>
  <c r="J146" i="16"/>
  <c r="F110" i="16"/>
  <c r="G222" i="16"/>
  <c r="G226" i="16" s="1"/>
  <c r="F9" i="16"/>
  <c r="F73" i="16" s="1"/>
  <c r="G48" i="16"/>
  <c r="J110" i="16"/>
  <c r="E222" i="16"/>
  <c r="E226" i="16" s="1"/>
  <c r="I161" i="16"/>
  <c r="D161" i="16"/>
  <c r="N73" i="16" l="1"/>
  <c r="H57" i="15"/>
  <c r="K57" i="15"/>
  <c r="K77" i="15" s="1"/>
  <c r="L77" i="15"/>
  <c r="L79" i="15" s="1"/>
  <c r="L81" i="15" s="1"/>
  <c r="F57" i="15"/>
  <c r="F81" i="15" s="1"/>
  <c r="J57" i="15"/>
  <c r="J77" i="15" s="1"/>
  <c r="J79" i="15" s="1"/>
  <c r="I57" i="15"/>
  <c r="I81" i="15" s="1"/>
  <c r="G57" i="15"/>
  <c r="G81" i="15" s="1"/>
  <c r="M73" i="16"/>
  <c r="M181" i="16" s="1"/>
  <c r="F181" i="16"/>
  <c r="F228" i="16" s="1"/>
  <c r="J161" i="16"/>
  <c r="E90" i="16"/>
  <c r="E110" i="16"/>
  <c r="G73" i="16"/>
  <c r="G181" i="16" s="1"/>
  <c r="G228" i="16" s="1"/>
  <c r="N181" i="16"/>
  <c r="N224" i="16" s="1"/>
  <c r="N226" i="16" s="1"/>
  <c r="N228" i="16" s="1"/>
  <c r="L73" i="16"/>
  <c r="L181" i="16" s="1"/>
  <c r="L224" i="16" s="1"/>
  <c r="L226" i="16" s="1"/>
  <c r="L228" i="16" s="1"/>
  <c r="H81" i="15"/>
  <c r="I181" i="16"/>
  <c r="I228" i="16" s="1"/>
  <c r="J73" i="16"/>
  <c r="D57" i="15"/>
  <c r="D81" i="15" s="1"/>
  <c r="E73" i="16"/>
  <c r="E161" i="16"/>
  <c r="E57" i="15"/>
  <c r="E81" i="15" s="1"/>
  <c r="D181" i="16"/>
  <c r="D228" i="16" s="1"/>
  <c r="I11" i="13"/>
  <c r="I4" i="13"/>
  <c r="I5" i="13"/>
  <c r="I6" i="13"/>
  <c r="G11" i="13"/>
  <c r="G6" i="13"/>
  <c r="G7" i="13" s="1"/>
  <c r="E11" i="13"/>
  <c r="E6" i="13"/>
  <c r="E7" i="13" s="1"/>
  <c r="D6" i="13"/>
  <c r="D7" i="13" s="1"/>
  <c r="F6" i="13"/>
  <c r="H6" i="13"/>
  <c r="H7" i="13" s="1"/>
  <c r="J6" i="13"/>
  <c r="J7" i="13" s="1"/>
  <c r="J11" i="13"/>
  <c r="C11" i="4" s="1"/>
  <c r="H11" i="13"/>
  <c r="D11" i="13"/>
  <c r="F4" i="13"/>
  <c r="F5" i="13"/>
  <c r="C6" i="13"/>
  <c r="F16" i="14"/>
  <c r="F15" i="14"/>
  <c r="F17" i="14" s="1"/>
  <c r="H17" i="14" s="1"/>
  <c r="E17" i="14"/>
  <c r="D17" i="14"/>
  <c r="C17" i="14"/>
  <c r="B17" i="14"/>
  <c r="J181" i="16" l="1"/>
  <c r="J228" i="16" s="1"/>
  <c r="M224" i="16"/>
  <c r="E181" i="16"/>
  <c r="E228" i="16" s="1"/>
  <c r="K79" i="15"/>
  <c r="K81" i="15" s="1"/>
  <c r="J81" i="15"/>
  <c r="F7" i="13"/>
  <c r="F11" i="13"/>
  <c r="M226" i="16" l="1"/>
  <c r="M228" i="16" s="1"/>
  <c r="C6" i="4" l="1"/>
  <c r="C16" i="4" s="1"/>
  <c r="E6" i="4" l="1"/>
  <c r="E16" i="4" l="1"/>
  <c r="G6" i="4"/>
  <c r="I6" i="4" s="1"/>
  <c r="I16" i="4" s="1"/>
  <c r="G1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tc={EB1CFF90-4451-4151-BB28-2181D3C81A41}</author>
  </authors>
  <commentList>
    <comment ref="G44" authorId="0" shapeId="0" xr:uid="{EB1CFF90-4451-4151-BB28-2181D3C81A41}">
      <text>
        <r>
          <rPr>
            <sz val="11"/>
            <color indexed="8"/>
            <rFont val="Helvetica Neue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Coded as Law equip in AUD</t>
        </r>
      </text>
    </comment>
  </commentList>
</comments>
</file>

<file path=xl/sharedStrings.xml><?xml version="1.0" encoding="utf-8"?>
<sst xmlns="http://schemas.openxmlformats.org/spreadsheetml/2006/main" count="482" uniqueCount="381">
  <si>
    <t>A3620.4</t>
  </si>
  <si>
    <t>A1620.1</t>
  </si>
  <si>
    <t>A5132.4</t>
  </si>
  <si>
    <t>TOTAL TRANSPORTATION</t>
  </si>
  <si>
    <t>ECONOMIC ASSISTANCE</t>
  </si>
  <si>
    <t>AGED PROGRAMS</t>
  </si>
  <si>
    <t>A6772.4</t>
  </si>
  <si>
    <t>DA9730.7</t>
  </si>
  <si>
    <t>S/A - Chips</t>
  </si>
  <si>
    <t>DA3501</t>
  </si>
  <si>
    <t>S/A - SEMA</t>
  </si>
  <si>
    <t>DA3960</t>
  </si>
  <si>
    <t>F/A - FEMA</t>
  </si>
  <si>
    <t>DA4960</t>
  </si>
  <si>
    <t xml:space="preserve">TOTAL ESTIMATED REVENUE </t>
  </si>
  <si>
    <t>A9710.6</t>
    <phoneticPr fontId="9" type="noConversion"/>
  </si>
  <si>
    <t>A9710.7</t>
    <phoneticPr fontId="9" type="noConversion"/>
  </si>
  <si>
    <t>Bond - interest</t>
    <phoneticPr fontId="9" type="noConversion"/>
  </si>
  <si>
    <t>GENERAL REPAIRS (APR - OCT)</t>
  </si>
  <si>
    <t>DA5110.1</t>
  </si>
  <si>
    <t>DA5110.4</t>
  </si>
  <si>
    <t>TOTAL REPAIRS</t>
  </si>
  <si>
    <t>IMPROVEMENTS</t>
  </si>
  <si>
    <t>A1410.4</t>
  </si>
  <si>
    <t>ENGINEER</t>
  </si>
  <si>
    <t>A1440.4</t>
  </si>
  <si>
    <t>Fuel-Gas</t>
  </si>
  <si>
    <t>DA5110.42</t>
  </si>
  <si>
    <t>BOARD OF ETHICS</t>
  </si>
  <si>
    <t>A1470.4</t>
  </si>
  <si>
    <t>BUILDINGS</t>
  </si>
  <si>
    <t>Fines &amp; Forfeiture</t>
  </si>
  <si>
    <t>A2610</t>
  </si>
  <si>
    <t>Taghkanic</t>
  </si>
  <si>
    <t>Churchtown</t>
  </si>
  <si>
    <t>A8810.4</t>
  </si>
  <si>
    <t>WATER STUDY</t>
  </si>
  <si>
    <t>A8997.4</t>
  </si>
  <si>
    <t>DA1001</t>
  </si>
  <si>
    <t>Minor Sales</t>
  </si>
  <si>
    <t>A2655</t>
  </si>
  <si>
    <t xml:space="preserve">     HIGHWAY SUPERINTENDENT</t>
  </si>
  <si>
    <t>__________________________________</t>
  </si>
  <si>
    <t>Cheryl Rogers, Town Clerk</t>
  </si>
  <si>
    <t>Personal Service - Chair</t>
  </si>
  <si>
    <t>A8010.10</t>
  </si>
  <si>
    <t>A8010.11</t>
  </si>
  <si>
    <t>A1220.1</t>
  </si>
  <si>
    <t>A1220.41</t>
  </si>
  <si>
    <t>A1410.1</t>
  </si>
  <si>
    <t>A1410.2</t>
  </si>
  <si>
    <t>A1920.4</t>
  </si>
  <si>
    <t>Miscellaneous Income</t>
  </si>
  <si>
    <t>DA2770</t>
  </si>
  <si>
    <t>A1420.4</t>
  </si>
  <si>
    <t>Misc- escrow cleanup</t>
  </si>
  <si>
    <t>ELECTIONS</t>
  </si>
  <si>
    <t>A1450.4</t>
  </si>
  <si>
    <t>DA9060.8</t>
  </si>
  <si>
    <t>Unemployment</t>
  </si>
  <si>
    <t>A6772.41</t>
  </si>
  <si>
    <t>TOTAL ECO ASSISTANCE</t>
  </si>
  <si>
    <t>Website Personal</t>
    <phoneticPr fontId="9" type="noConversion"/>
  </si>
  <si>
    <t>A1410.11</t>
    <phoneticPr fontId="9" type="noConversion"/>
  </si>
  <si>
    <t>TOTAL CULTURAL &amp; REC</t>
  </si>
  <si>
    <t>Chips</t>
  </si>
  <si>
    <t>DA5112.2</t>
  </si>
  <si>
    <t xml:space="preserve">     TOWN CLERK - COLLECTOR</t>
  </si>
  <si>
    <t xml:space="preserve">     TOWN JUSTICE</t>
  </si>
  <si>
    <t>REGISTRAR</t>
  </si>
  <si>
    <t>A4020.4</t>
  </si>
  <si>
    <t>Interest</t>
  </si>
  <si>
    <t>A2401</t>
  </si>
  <si>
    <t>Bingo License</t>
  </si>
  <si>
    <t>A2540</t>
  </si>
  <si>
    <t>GARAGE</t>
  </si>
  <si>
    <t>DA1120</t>
  </si>
  <si>
    <t>TOTAL BENEFITS</t>
  </si>
  <si>
    <t>HOME &amp; COMMUNITY SERVICES</t>
  </si>
  <si>
    <t>Sales of Equipment</t>
  </si>
  <si>
    <t>A2665</t>
  </si>
  <si>
    <t>Insurance Recovery</t>
  </si>
  <si>
    <t>A2680</t>
  </si>
  <si>
    <t>Other Comp for loss</t>
  </si>
  <si>
    <t>A2690</t>
  </si>
  <si>
    <t>Refunds</t>
  </si>
  <si>
    <t>A2701</t>
  </si>
  <si>
    <t>GENERAL GOVERNMENT</t>
  </si>
  <si>
    <t>Franchise Fees</t>
  </si>
  <si>
    <t>BEAUTIFICATION</t>
  </si>
  <si>
    <t>A8510.4</t>
  </si>
  <si>
    <t>CEMETERY</t>
  </si>
  <si>
    <t>FUND</t>
  </si>
  <si>
    <t>UNDISTRIBUTED</t>
  </si>
  <si>
    <t>Retirement</t>
  </si>
  <si>
    <t>A9010.8</t>
  </si>
  <si>
    <t>Equipment</t>
  </si>
  <si>
    <t>A1355.2</t>
  </si>
  <si>
    <t>A1355.4</t>
  </si>
  <si>
    <t>SNOW REMOVAL (NOV - MAR)</t>
  </si>
  <si>
    <t>DA5142.1</t>
  </si>
  <si>
    <t>DA5142.4</t>
  </si>
  <si>
    <t>TOTAL SNOW REMOVAL</t>
  </si>
  <si>
    <t>TOTAL APPROPRIATIONS</t>
  </si>
  <si>
    <t>ANIMAL CONTROL</t>
  </si>
  <si>
    <t>A3510.1</t>
  </si>
  <si>
    <t xml:space="preserve">Contractual </t>
  </si>
  <si>
    <t>A3510.4</t>
  </si>
  <si>
    <t>BUILDING INSPECTOR</t>
  </si>
  <si>
    <t>A3620.1</t>
  </si>
  <si>
    <t>A3620.2</t>
  </si>
  <si>
    <t>Municipal Dues</t>
  </si>
  <si>
    <t>A8020.40</t>
  </si>
  <si>
    <t>A1910.4</t>
  </si>
  <si>
    <t>Service Other Government</t>
  </si>
  <si>
    <t>DA2300</t>
  </si>
  <si>
    <t>Interest and Penalties - Prop Tax</t>
  </si>
  <si>
    <t>A1081</t>
  </si>
  <si>
    <t>CHARGED BACK BY COUNTY</t>
  </si>
  <si>
    <t>A8020.11</t>
  </si>
  <si>
    <t>A9950.9</t>
    <phoneticPr fontId="9" type="noConversion"/>
  </si>
  <si>
    <t>DA5140.1</t>
  </si>
  <si>
    <t>DA5140.4</t>
  </si>
  <si>
    <t>YOUTH PROGRAMS</t>
  </si>
  <si>
    <t>A7310.4</t>
  </si>
  <si>
    <t>LIBRARY</t>
  </si>
  <si>
    <t>A7410.4</t>
  </si>
  <si>
    <t>HISTORIAN</t>
  </si>
  <si>
    <t>A7510.4</t>
  </si>
  <si>
    <t>CELEBRATIONS</t>
  </si>
  <si>
    <t>Zoning Fees</t>
  </si>
  <si>
    <t>A2110</t>
  </si>
  <si>
    <t>Planning Fees</t>
  </si>
  <si>
    <t>A2115</t>
  </si>
  <si>
    <t>SF1001</t>
  </si>
  <si>
    <t>Dog Control Fees</t>
  </si>
  <si>
    <t>A1550</t>
  </si>
  <si>
    <t>Commission-personal</t>
  </si>
  <si>
    <t>A8010.12</t>
  </si>
  <si>
    <t>Planning equipment</t>
  </si>
  <si>
    <t>A8020.2</t>
  </si>
  <si>
    <t>A9730.6</t>
  </si>
  <si>
    <t xml:space="preserve"> </t>
  </si>
  <si>
    <t>Personal Service</t>
  </si>
  <si>
    <t>A1010.1</t>
  </si>
  <si>
    <t>Contractual</t>
  </si>
  <si>
    <t>A1010.4</t>
  </si>
  <si>
    <t>Contractual - Grants</t>
  </si>
  <si>
    <t>TOWN JUSTICE</t>
  </si>
  <si>
    <t>TOWN OF TAGHKANIC</t>
  </si>
  <si>
    <t>A2770</t>
  </si>
  <si>
    <t>Per Capita</t>
  </si>
  <si>
    <t>Mortgage Tax</t>
  </si>
  <si>
    <t>A3005</t>
  </si>
  <si>
    <t>Real Property Tax Service</t>
  </si>
  <si>
    <t>A3040</t>
  </si>
  <si>
    <t>TOTAL ESTIMATED REVENUE</t>
  </si>
  <si>
    <t>GENERAL</t>
  </si>
  <si>
    <t>HIGHWAY</t>
  </si>
  <si>
    <t>TOTAL</t>
  </si>
  <si>
    <t>TOWN CLERK - COLLECTOR</t>
  </si>
  <si>
    <t>A1110.1</t>
  </si>
  <si>
    <t>Personal Service - Clerk</t>
  </si>
  <si>
    <t>ACCOUNTING</t>
  </si>
  <si>
    <t>DA9050.8</t>
  </si>
  <si>
    <t>A1990.4</t>
  </si>
  <si>
    <t>DA2555</t>
  </si>
  <si>
    <t>Capital Outlay</t>
  </si>
  <si>
    <t>A1620.2</t>
  </si>
  <si>
    <t>A1620.4</t>
  </si>
  <si>
    <t>SPECIAL ITEMS</t>
  </si>
  <si>
    <t>Insurance</t>
  </si>
  <si>
    <t>DA9710.6</t>
  </si>
  <si>
    <t>DA9730.6</t>
  </si>
  <si>
    <t>DA9710.7</t>
  </si>
  <si>
    <t>A1170</t>
  </si>
  <si>
    <t>Clerk Fees</t>
  </si>
  <si>
    <t>A1255</t>
  </si>
  <si>
    <t>TOTAL PUBLIC SAFETY</t>
  </si>
  <si>
    <t>DA2401</t>
  </si>
  <si>
    <t>Property Taxes</t>
  </si>
  <si>
    <t>A1001</t>
  </si>
  <si>
    <t>Payment in Lieu of Taxes</t>
  </si>
  <si>
    <t>A1620.11</t>
  </si>
  <si>
    <t>A5132.1</t>
  </si>
  <si>
    <t>Fuel-Diesel</t>
  </si>
  <si>
    <t>DA5110.41</t>
  </si>
  <si>
    <t>DA2665</t>
  </si>
  <si>
    <t>Insurance Recoveries</t>
  </si>
  <si>
    <t>DA2680</t>
  </si>
  <si>
    <t>Ban's - interest</t>
  </si>
  <si>
    <t>A9730.7</t>
  </si>
  <si>
    <t>DEBT</t>
  </si>
  <si>
    <t>A1080</t>
  </si>
  <si>
    <t>A8010.4</t>
  </si>
  <si>
    <t>TOTAL MACHINERY</t>
  </si>
  <si>
    <t>BRUSH &amp; WEEDS</t>
  </si>
  <si>
    <t>Gifts &amp; Donations</t>
  </si>
  <si>
    <t>A2705</t>
  </si>
  <si>
    <t xml:space="preserve">     ASSESSOR </t>
  </si>
  <si>
    <t>A1120</t>
  </si>
  <si>
    <t>Dog License</t>
  </si>
  <si>
    <t>A2544</t>
  </si>
  <si>
    <t>Building Permits</t>
  </si>
  <si>
    <t>A2555</t>
  </si>
  <si>
    <t>Permits, other</t>
  </si>
  <si>
    <t>A2590</t>
  </si>
  <si>
    <t>Website support</t>
  </si>
  <si>
    <t>A1410.41</t>
  </si>
  <si>
    <t>Bond - principal</t>
    <phoneticPr fontId="9" type="noConversion"/>
  </si>
  <si>
    <t>Sale of Equipment</t>
  </si>
  <si>
    <t>Unclassified</t>
  </si>
  <si>
    <t>A3889</t>
  </si>
  <si>
    <t>Maintenance</t>
  </si>
  <si>
    <t>PUBLIC SAFETY</t>
  </si>
  <si>
    <t>A1990.5</t>
  </si>
  <si>
    <t>EMPLOYEE BENEFITS</t>
  </si>
  <si>
    <t>DA9010.8</t>
  </si>
  <si>
    <t>DA9030.8</t>
  </si>
  <si>
    <t>DA9055.8</t>
  </si>
  <si>
    <t>Town of Taghkanic</t>
  </si>
  <si>
    <t>Town Budget</t>
  </si>
  <si>
    <t>County of Columbia</t>
  </si>
  <si>
    <t>A5132.2</t>
  </si>
  <si>
    <t>TOTAL HEALTH</t>
  </si>
  <si>
    <t>TRANSPORTATION</t>
  </si>
  <si>
    <t>HIGHWAY SUPT</t>
  </si>
  <si>
    <t>A5010.1</t>
  </si>
  <si>
    <t>A5010.4</t>
  </si>
  <si>
    <t>A7550.4</t>
  </si>
  <si>
    <t>BRIDGES</t>
  </si>
  <si>
    <t>DA5120.4</t>
  </si>
  <si>
    <t>MACHINERY</t>
  </si>
  <si>
    <t>DA5130.2</t>
  </si>
  <si>
    <t>DA5130.4</t>
  </si>
  <si>
    <t>ASSESSORS</t>
  </si>
  <si>
    <t>A1355.1</t>
  </si>
  <si>
    <t>Newsletter</t>
    <phoneticPr fontId="9" type="noConversion"/>
  </si>
  <si>
    <t>A1410.42</t>
    <phoneticPr fontId="9" type="noConversion"/>
  </si>
  <si>
    <t>ZONING</t>
  </si>
  <si>
    <t>Social Security</t>
  </si>
  <si>
    <t>A9030.8</t>
  </si>
  <si>
    <t>Disability</t>
  </si>
  <si>
    <t>A9055.8</t>
  </si>
  <si>
    <t>Hospitalization</t>
  </si>
  <si>
    <t>A9060.8</t>
  </si>
  <si>
    <t>INTERFUND TRANSFER</t>
  </si>
  <si>
    <t>Other Funds</t>
  </si>
  <si>
    <t>Tax Penalties</t>
  </si>
  <si>
    <t>A1090</t>
  </si>
  <si>
    <t>Sales Tax</t>
  </si>
  <si>
    <t>Certification of Town Clerk</t>
  </si>
  <si>
    <t>A8010.41</t>
  </si>
  <si>
    <t>PLANNING</t>
  </si>
  <si>
    <t>A8020.10</t>
  </si>
  <si>
    <t>A1340.1</t>
  </si>
  <si>
    <t>A1340.41</t>
  </si>
  <si>
    <t>A1340.42</t>
  </si>
  <si>
    <t>REVENUES</t>
  </si>
  <si>
    <t>A</t>
  </si>
  <si>
    <t>MEALS ON WHEELS</t>
  </si>
  <si>
    <t>SF3410.4</t>
  </si>
  <si>
    <t xml:space="preserve">     SUPERVISOR</t>
  </si>
  <si>
    <t>A1110.13</t>
  </si>
  <si>
    <t>A1110.4</t>
  </si>
  <si>
    <t>SUPERVISOR</t>
  </si>
  <si>
    <t>TOWN BOARD</t>
  </si>
  <si>
    <t>TOTAL BRUSH &amp; WEEDS</t>
  </si>
  <si>
    <t>APPROPRIATIONS</t>
  </si>
  <si>
    <t xml:space="preserve">Local Muni Aid - Tobacco </t>
  </si>
  <si>
    <t>A2389</t>
  </si>
  <si>
    <t>SCHEDULE SALARIES OF ELECTED OFFICIALS</t>
  </si>
  <si>
    <t>A3620.41</t>
  </si>
  <si>
    <t>Contingency</t>
  </si>
  <si>
    <t>A1220.2</t>
  </si>
  <si>
    <t>Ban - principal</t>
  </si>
  <si>
    <t>A1340.4</t>
  </si>
  <si>
    <t>Fines, Other (Litigation)</t>
  </si>
  <si>
    <t>A2611</t>
  </si>
  <si>
    <t>A1355.41</t>
  </si>
  <si>
    <t>Litigation</t>
  </si>
  <si>
    <t>A3620.11</t>
  </si>
  <si>
    <t>BI Litigation</t>
  </si>
  <si>
    <t>Contractual - ZBA</t>
  </si>
  <si>
    <t>A3000</t>
  </si>
  <si>
    <t>A1110.14</t>
  </si>
  <si>
    <t>ATTORNEY TO THE TOWN</t>
  </si>
  <si>
    <t>LABOR ATTORNEY</t>
  </si>
  <si>
    <t>A1420.41</t>
  </si>
  <si>
    <t>Other  - ARPA &amp; GRANTS</t>
  </si>
  <si>
    <t>USE OF FUND BALANCE</t>
  </si>
  <si>
    <t>DA5110.43</t>
  </si>
  <si>
    <t>DA5110.44</t>
  </si>
  <si>
    <t>DA5110.45</t>
  </si>
  <si>
    <t>Small Equipment</t>
  </si>
  <si>
    <t>DA5140.2</t>
  </si>
  <si>
    <t>DA5130.41</t>
  </si>
  <si>
    <t>Parts</t>
  </si>
  <si>
    <t>Contractual - Repairs &amp; Service</t>
  </si>
  <si>
    <t>TOTAL BRIDGES</t>
  </si>
  <si>
    <t>A1355.11</t>
  </si>
  <si>
    <t xml:space="preserve">Reval </t>
  </si>
  <si>
    <t>A1355.42</t>
  </si>
  <si>
    <t>FAMILY PROGRAM</t>
  </si>
  <si>
    <t>A7310.41</t>
  </si>
  <si>
    <t>SCHEDULE SALARIES FOR APPOINTED OFFICIALS</t>
  </si>
  <si>
    <t>COMMUNITY EVENTS</t>
  </si>
  <si>
    <t>A7650.4</t>
  </si>
  <si>
    <t>Contractual  - ZONING CODE</t>
  </si>
  <si>
    <t xml:space="preserve">     TOWN BOARD </t>
  </si>
  <si>
    <t>LESS ESTIMATED REVENUES</t>
  </si>
  <si>
    <t>LESS APPROPRIATED FUND BALANCE</t>
  </si>
  <si>
    <t>AMOUNT TO BE RAISED BY TAXES</t>
  </si>
  <si>
    <t>TAGHKANIC FIRE DISTRICT</t>
  </si>
  <si>
    <t>CHURCHTOWN FIRE DISTRICT</t>
  </si>
  <si>
    <t>CRARYVILLE FIRE DISTRICT</t>
  </si>
  <si>
    <t>COMMUNITY RESCUE</t>
  </si>
  <si>
    <t>SPECIAL DISTRICTS</t>
  </si>
  <si>
    <t>TOTAL TOWN</t>
  </si>
  <si>
    <t>B</t>
  </si>
  <si>
    <t xml:space="preserve"> % CHANGE</t>
  </si>
  <si>
    <t>2022 ADOPTED BUDGET</t>
  </si>
  <si>
    <t>2023 ADOPTED BUDGET</t>
  </si>
  <si>
    <t>2024 ADOPTED BUDGET</t>
  </si>
  <si>
    <t>2025 TENTATIVE BUDGET</t>
  </si>
  <si>
    <t>Craryville - from county</t>
  </si>
  <si>
    <t>Lighting</t>
  </si>
  <si>
    <t>TOTAL REVENUES</t>
  </si>
  <si>
    <t xml:space="preserve"> TOTAL APPROPRIATIONS</t>
  </si>
  <si>
    <t>2022 ACTUAL</t>
  </si>
  <si>
    <t>2023 ACTUAL</t>
  </si>
  <si>
    <t>TOTAL IMPROVEMENTS</t>
  </si>
  <si>
    <t>TOTAL DEBT</t>
  </si>
  <si>
    <t>Contractual Unpaved</t>
  </si>
  <si>
    <t>Culvert Pipes</t>
  </si>
  <si>
    <t>Signs</t>
  </si>
  <si>
    <t>Bonds - Principal</t>
  </si>
  <si>
    <t>Bans - Principal</t>
  </si>
  <si>
    <t>Bonds - Interest</t>
  </si>
  <si>
    <t>Bans - Int</t>
  </si>
  <si>
    <t>TOTAL EST REVENUE &amp; FUND BALANCE</t>
  </si>
  <si>
    <t>TOTAL GENERAL GOVT SUPPORT</t>
  </si>
  <si>
    <t>Bookkeeper Contractual</t>
  </si>
  <si>
    <t>Accountant</t>
  </si>
  <si>
    <t>Payroll Contractual</t>
  </si>
  <si>
    <t>Personal Service - Asst. Clerk</t>
  </si>
  <si>
    <t>TOTAL HOME AND COMMUNITY SERVICES</t>
  </si>
  <si>
    <t>TOTAL REVENUE &amp; USE OF BALANCE</t>
  </si>
  <si>
    <t>Interfund Transfer</t>
  </si>
  <si>
    <t>2023 ACTUAL JAN - JULY</t>
  </si>
  <si>
    <t>Budget Pers Serv</t>
  </si>
  <si>
    <t>AIM Related Payments</t>
  </si>
  <si>
    <t>A2750</t>
  </si>
  <si>
    <t>-</t>
  </si>
  <si>
    <t>Assistant</t>
  </si>
  <si>
    <t>2025 PRELIMINARY BUDGET</t>
  </si>
  <si>
    <t>2025 ADOPTED BUDGET</t>
  </si>
  <si>
    <t>2026 TENTATIVE BUDGET</t>
  </si>
  <si>
    <t>2026 PRELIMINARY BUDGET</t>
  </si>
  <si>
    <t>2026 ADOPTED BUDGET</t>
  </si>
  <si>
    <t>2024 ACTUAL</t>
  </si>
  <si>
    <t>A4089</t>
  </si>
  <si>
    <t>Federal ARPA Funds</t>
  </si>
  <si>
    <t>A3089</t>
  </si>
  <si>
    <t>AIM Funds</t>
  </si>
  <si>
    <t>2025 ACTUAL as of July 31</t>
  </si>
  <si>
    <t>Stumpage Fees</t>
  </si>
  <si>
    <t>A2652</t>
  </si>
  <si>
    <t>Healthcare Reimbursement</t>
  </si>
  <si>
    <t>A2709</t>
  </si>
  <si>
    <t>St Aid NYSERDA</t>
  </si>
  <si>
    <t>A3910</t>
  </si>
  <si>
    <t>Refund of Prior Year</t>
  </si>
  <si>
    <t>DA2701</t>
  </si>
  <si>
    <t>2025 ACTUAL 7/31/2025</t>
  </si>
  <si>
    <r>
      <t>I, Cheryl  Rogers</t>
    </r>
    <r>
      <rPr>
        <b/>
        <sz val="12"/>
        <color indexed="10"/>
        <rFont val="Arial"/>
        <family val="2"/>
      </rPr>
      <t>, Town Clerk</t>
    </r>
    <r>
      <rPr>
        <sz val="12"/>
        <color indexed="10"/>
        <rFont val="Arial"/>
        <family val="2"/>
      </rPr>
      <t>, certify that the following is a true and correct copy of the TENTATIVE 2026</t>
    </r>
    <r>
      <rPr>
        <b/>
        <sz val="12"/>
        <color indexed="10"/>
        <rFont val="Arial"/>
        <family val="2"/>
      </rPr>
      <t xml:space="preserve"> </t>
    </r>
    <r>
      <rPr>
        <sz val="12"/>
        <color indexed="10"/>
        <rFont val="Arial"/>
        <family val="2"/>
      </rPr>
      <t>Budget of the Town of Taghkanic, adopted by the Town Board on the 15th day of SEPTEMBER 2025</t>
    </r>
  </si>
  <si>
    <t xml:space="preserve">A - Includes $59,820 for LOSAP approved for TAG Fire District. </t>
  </si>
  <si>
    <t>Contractual  VTL</t>
  </si>
  <si>
    <t>A1110.41</t>
  </si>
  <si>
    <t xml:space="preserve">B - Includes _______ for LOSAP approved for CHTN Fire District. </t>
  </si>
  <si>
    <t xml:space="preserve">TENTATIVE 2026 BUDGET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</si>
</sst>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7">
    <font>
      <sz val="11"/>
      <color indexed="8"/>
      <name val="Helvetica Neue"/>
    </font>
    <font>
      <sz val="12"/>
      <color indexed="8"/>
      <name val="Helvetica Neue"/>
      <family val="2"/>
    </font>
    <font>
      <sz val="11"/>
      <color indexed="10"/>
      <name val="Helvetica Neue"/>
      <family val="2"/>
    </font>
    <font>
      <sz val="10"/>
      <color indexed="10"/>
      <name val="Arial"/>
      <family val="2"/>
    </font>
    <font>
      <b/>
      <sz val="12"/>
      <color indexed="10"/>
      <name val="Arial"/>
      <family val="2"/>
    </font>
    <font>
      <b/>
      <sz val="14"/>
      <color indexed="10"/>
      <name val="Arial"/>
      <family val="2"/>
    </font>
    <font>
      <b/>
      <sz val="10"/>
      <color indexed="10"/>
      <name val="Arial"/>
      <family val="2"/>
    </font>
    <font>
      <sz val="12"/>
      <color indexed="10"/>
      <name val="Arial"/>
      <family val="2"/>
    </font>
    <font>
      <sz val="10"/>
      <color indexed="8"/>
      <name val="Arial"/>
      <family val="2"/>
    </font>
    <font>
      <sz val="8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Helvetica Neue"/>
      <family val="2"/>
    </font>
    <font>
      <b/>
      <sz val="12"/>
      <color theme="5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Helvetica Neue"/>
      <family val="2"/>
    </font>
    <font>
      <b/>
      <sz val="10"/>
      <color indexed="8"/>
      <name val="Arial"/>
      <family val="2"/>
    </font>
    <font>
      <sz val="10"/>
      <color indexed="8"/>
      <name val="Helvetica Neue"/>
    </font>
    <font>
      <b/>
      <sz val="10"/>
      <color indexed="8"/>
      <name val="Helvetica Neue"/>
    </font>
    <font>
      <b/>
      <sz val="10"/>
      <color rgb="FFC00000"/>
      <name val="Helvetica Neue"/>
    </font>
    <font>
      <sz val="10"/>
      <color rgb="FFC00000"/>
      <name val="Helvetica Neue"/>
    </font>
    <font>
      <sz val="10"/>
      <color rgb="FFFF0000"/>
      <name val="Helvetica Neue"/>
    </font>
    <font>
      <b/>
      <sz val="10"/>
      <color rgb="FFFF0000"/>
      <name val="Helvetica Neue"/>
    </font>
    <font>
      <sz val="10"/>
      <color theme="3" tint="0.59999389629810485"/>
      <name val="Helvetica Neue"/>
    </font>
    <font>
      <b/>
      <sz val="10"/>
      <color theme="3" tint="0.39997558519241921"/>
      <name val="Helvetica Neue"/>
    </font>
    <font>
      <sz val="10"/>
      <color theme="3" tint="0.39997558519241921"/>
      <name val="Helvetica Neue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 style="hair">
        <color theme="0" tint="-0.1499679555650502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 applyNumberFormat="0" applyFill="0" applyBorder="0" applyProtection="0">
      <alignment vertical="top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 applyAlignment="1"/>
    <xf numFmtId="0" fontId="2" fillId="0" borderId="0" xfId="0" applyNumberFormat="1" applyFont="1" applyBorder="1">
      <alignment vertical="top"/>
    </xf>
    <xf numFmtId="0" fontId="3" fillId="2" borderId="0" xfId="0" applyNumberFormat="1" applyFont="1" applyFill="1" applyBorder="1" applyAlignment="1"/>
    <xf numFmtId="0" fontId="4" fillId="2" borderId="0" xfId="0" applyNumberFormat="1" applyFont="1" applyFill="1" applyBorder="1" applyAlignment="1">
      <alignment horizontal="center"/>
    </xf>
    <xf numFmtId="0" fontId="7" fillId="2" borderId="0" xfId="0" applyNumberFormat="1" applyFont="1" applyFill="1" applyBorder="1" applyAlignment="1"/>
    <xf numFmtId="0" fontId="4" fillId="2" borderId="0" xfId="0" applyNumberFormat="1" applyFont="1" applyFill="1" applyBorder="1" applyAlignment="1"/>
    <xf numFmtId="0" fontId="6" fillId="2" borderId="0" xfId="0" applyNumberFormat="1" applyFont="1" applyFill="1" applyBorder="1" applyAlignment="1"/>
    <xf numFmtId="0" fontId="13" fillId="2" borderId="0" xfId="0" applyNumberFormat="1" applyFont="1" applyFill="1" applyBorder="1" applyAlignment="1"/>
    <xf numFmtId="0" fontId="5" fillId="2" borderId="0" xfId="0" applyNumberFormat="1" applyFont="1" applyFill="1" applyBorder="1" applyAlignment="1"/>
    <xf numFmtId="0" fontId="3" fillId="2" borderId="0" xfId="0" applyNumberFormat="1" applyFont="1" applyFill="1" applyBorder="1" applyAlignment="1">
      <alignment horizontal="center"/>
    </xf>
    <xf numFmtId="0" fontId="7" fillId="3" borderId="0" xfId="0" applyNumberFormat="1" applyFont="1" applyFill="1" applyBorder="1" applyAlignment="1">
      <alignment wrapText="1"/>
    </xf>
    <xf numFmtId="164" fontId="10" fillId="0" borderId="0" xfId="1" applyNumberFormat="1" applyFont="1" applyFill="1" applyBorder="1" applyAlignment="1">
      <alignment vertical="center"/>
    </xf>
    <xf numFmtId="164" fontId="11" fillId="0" borderId="0" xfId="1" applyNumberFormat="1" applyFont="1" applyFill="1" applyBorder="1" applyAlignment="1">
      <alignment vertical="center"/>
    </xf>
    <xf numFmtId="164" fontId="11" fillId="0" borderId="0" xfId="1" applyNumberFormat="1" applyFont="1" applyFill="1" applyBorder="1" applyAlignment="1">
      <alignment horizontal="center" vertical="center"/>
    </xf>
    <xf numFmtId="164" fontId="12" fillId="0" borderId="0" xfId="1" applyNumberFormat="1" applyFont="1" applyFill="1" applyBorder="1" applyAlignment="1">
      <alignment vertical="top"/>
    </xf>
    <xf numFmtId="164" fontId="14" fillId="0" borderId="0" xfId="1" applyNumberFormat="1" applyFont="1" applyFill="1" applyBorder="1" applyAlignment="1">
      <alignment vertical="center"/>
    </xf>
    <xf numFmtId="164" fontId="11" fillId="0" borderId="0" xfId="1" applyNumberFormat="1" applyFont="1" applyFill="1" applyBorder="1" applyAlignment="1">
      <alignment horizontal="right" vertical="center"/>
    </xf>
    <xf numFmtId="164" fontId="11" fillId="0" borderId="0" xfId="1" applyNumberFormat="1" applyFont="1" applyFill="1" applyBorder="1" applyAlignment="1">
      <alignment horizontal="left" vertical="center"/>
    </xf>
    <xf numFmtId="164" fontId="10" fillId="0" borderId="0" xfId="1" applyNumberFormat="1" applyFont="1" applyFill="1" applyBorder="1" applyAlignment="1"/>
    <xf numFmtId="164" fontId="15" fillId="0" borderId="0" xfId="1" applyNumberFormat="1" applyFont="1" applyFill="1" applyBorder="1" applyAlignment="1">
      <alignment vertical="center"/>
    </xf>
    <xf numFmtId="164" fontId="16" fillId="0" borderId="0" xfId="1" applyNumberFormat="1" applyFont="1" applyFill="1" applyBorder="1" applyAlignment="1">
      <alignment vertical="top"/>
    </xf>
    <xf numFmtId="0" fontId="11" fillId="0" borderId="0" xfId="1" applyNumberFormat="1" applyFont="1" applyFill="1" applyBorder="1" applyAlignment="1">
      <alignment horizontal="center" vertical="center"/>
    </xf>
    <xf numFmtId="164" fontId="11" fillId="0" borderId="0" xfId="1" applyNumberFormat="1" applyFont="1" applyFill="1" applyBorder="1" applyAlignment="1"/>
    <xf numFmtId="164" fontId="12" fillId="0" borderId="0" xfId="1" applyNumberFormat="1" applyFont="1" applyFill="1" applyBorder="1" applyAlignment="1"/>
    <xf numFmtId="164" fontId="11" fillId="0" borderId="1" xfId="1" applyNumberFormat="1" applyFont="1" applyFill="1" applyBorder="1" applyAlignment="1">
      <alignment horizontal="left" wrapText="1"/>
    </xf>
    <xf numFmtId="164" fontId="10" fillId="0" borderId="0" xfId="1" applyNumberFormat="1" applyFont="1" applyFill="1" applyBorder="1" applyAlignment="1">
      <alignment wrapText="1"/>
    </xf>
    <xf numFmtId="164" fontId="11" fillId="0" borderId="0" xfId="1" applyNumberFormat="1" applyFont="1" applyFill="1" applyBorder="1" applyAlignment="1">
      <alignment wrapText="1"/>
    </xf>
    <xf numFmtId="164" fontId="12" fillId="0" borderId="0" xfId="1" applyNumberFormat="1" applyFont="1" applyFill="1" applyBorder="1" applyAlignment="1">
      <alignment wrapText="1"/>
    </xf>
    <xf numFmtId="164" fontId="11" fillId="0" borderId="1" xfId="1" applyNumberFormat="1" applyFont="1" applyFill="1" applyBorder="1" applyAlignment="1">
      <alignment horizontal="center" wrapText="1"/>
    </xf>
    <xf numFmtId="164" fontId="11" fillId="0" borderId="2" xfId="1" applyNumberFormat="1" applyFont="1" applyFill="1" applyBorder="1" applyAlignment="1"/>
    <xf numFmtId="164" fontId="10" fillId="0" borderId="2" xfId="1" applyNumberFormat="1" applyFont="1" applyFill="1" applyBorder="1" applyAlignment="1"/>
    <xf numFmtId="0" fontId="14" fillId="2" borderId="0" xfId="0" applyNumberFormat="1" applyFont="1" applyFill="1" applyBorder="1" applyAlignment="1">
      <alignment horizontal="center"/>
    </xf>
    <xf numFmtId="0" fontId="17" fillId="0" borderId="0" xfId="0" applyFont="1" applyAlignment="1"/>
    <xf numFmtId="0" fontId="17" fillId="0" borderId="0" xfId="0" applyFont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164" fontId="17" fillId="0" borderId="0" xfId="1" applyNumberFormat="1" applyFont="1" applyAlignment="1"/>
    <xf numFmtId="0" fontId="8" fillId="0" borderId="0" xfId="0" applyFont="1" applyAlignment="1"/>
    <xf numFmtId="164" fontId="8" fillId="0" borderId="0" xfId="1" applyNumberFormat="1" applyFont="1" applyAlignment="1"/>
    <xf numFmtId="164" fontId="18" fillId="0" borderId="0" xfId="1" applyNumberFormat="1" applyFont="1" applyAlignment="1"/>
    <xf numFmtId="9" fontId="18" fillId="0" borderId="0" xfId="2" applyFont="1" applyAlignment="1"/>
    <xf numFmtId="164" fontId="18" fillId="0" borderId="2" xfId="1" applyNumberFormat="1" applyFont="1" applyBorder="1" applyAlignment="1"/>
    <xf numFmtId="0" fontId="19" fillId="0" borderId="0" xfId="1" applyNumberFormat="1" applyFont="1" applyAlignment="1">
      <alignment horizontal="center" wrapText="1"/>
    </xf>
    <xf numFmtId="9" fontId="19" fillId="0" borderId="0" xfId="2" applyFont="1" applyAlignment="1">
      <alignment horizontal="center" wrapText="1"/>
    </xf>
    <xf numFmtId="0" fontId="19" fillId="0" borderId="4" xfId="0" applyFont="1" applyBorder="1" applyAlignment="1">
      <alignment horizontal="left"/>
    </xf>
    <xf numFmtId="164" fontId="18" fillId="0" borderId="4" xfId="1" applyNumberFormat="1" applyFont="1" applyBorder="1" applyAlignment="1"/>
    <xf numFmtId="0" fontId="19" fillId="0" borderId="4" xfId="0" applyFont="1" applyBorder="1" applyAlignment="1">
      <alignment horizontal="center" wrapText="1"/>
    </xf>
    <xf numFmtId="164" fontId="19" fillId="0" borderId="4" xfId="1" applyNumberFormat="1" applyFont="1" applyBorder="1" applyAlignment="1"/>
    <xf numFmtId="164" fontId="18" fillId="0" borderId="5" xfId="1" applyNumberFormat="1" applyFont="1" applyBorder="1" applyAlignment="1"/>
    <xf numFmtId="0" fontId="19" fillId="0" borderId="5" xfId="0" applyFont="1" applyBorder="1" applyAlignment="1">
      <alignment horizontal="center" wrapText="1"/>
    </xf>
    <xf numFmtId="164" fontId="18" fillId="0" borderId="7" xfId="1" applyNumberFormat="1" applyFont="1" applyBorder="1" applyAlignment="1"/>
    <xf numFmtId="164" fontId="19" fillId="0" borderId="6" xfId="1" applyNumberFormat="1" applyFont="1" applyBorder="1" applyAlignment="1"/>
    <xf numFmtId="164" fontId="8" fillId="0" borderId="6" xfId="1" applyNumberFormat="1" applyFont="1" applyBorder="1" applyAlignment="1"/>
    <xf numFmtId="0" fontId="19" fillId="0" borderId="5" xfId="0" applyFont="1" applyBorder="1" applyAlignment="1">
      <alignment horizontal="left"/>
    </xf>
    <xf numFmtId="164" fontId="19" fillId="0" borderId="8" xfId="1" applyNumberFormat="1" applyFont="1" applyBorder="1" applyAlignment="1"/>
    <xf numFmtId="164" fontId="19" fillId="0" borderId="2" xfId="1" applyNumberFormat="1" applyFont="1" applyBorder="1" applyAlignment="1"/>
    <xf numFmtId="0" fontId="19" fillId="0" borderId="5" xfId="0" applyFont="1" applyFill="1" applyBorder="1" applyAlignment="1">
      <alignment horizontal="center" wrapText="1"/>
    </xf>
    <xf numFmtId="164" fontId="18" fillId="0" borderId="4" xfId="1" applyNumberFormat="1" applyFont="1" applyFill="1" applyBorder="1" applyAlignment="1"/>
    <xf numFmtId="164" fontId="19" fillId="0" borderId="4" xfId="1" applyNumberFormat="1" applyFont="1" applyFill="1" applyBorder="1" applyAlignment="1"/>
    <xf numFmtId="164" fontId="18" fillId="0" borderId="7" xfId="1" applyNumberFormat="1" applyFont="1" applyFill="1" applyBorder="1" applyAlignment="1"/>
    <xf numFmtId="164" fontId="19" fillId="0" borderId="8" xfId="1" applyNumberFormat="1" applyFont="1" applyFill="1" applyBorder="1" applyAlignment="1"/>
    <xf numFmtId="164" fontId="18" fillId="0" borderId="5" xfId="1" applyNumberFormat="1" applyFont="1" applyFill="1" applyBorder="1" applyAlignment="1"/>
    <xf numFmtId="164" fontId="19" fillId="0" borderId="2" xfId="1" applyNumberFormat="1" applyFont="1" applyFill="1" applyBorder="1" applyAlignment="1"/>
    <xf numFmtId="10" fontId="18" fillId="0" borderId="0" xfId="2" applyNumberFormat="1" applyFont="1" applyAlignment="1"/>
    <xf numFmtId="10" fontId="18" fillId="0" borderId="2" xfId="2" applyNumberFormat="1" applyFont="1" applyBorder="1" applyAlignment="1"/>
    <xf numFmtId="164" fontId="19" fillId="0" borderId="0" xfId="1" applyNumberFormat="1" applyFont="1" applyBorder="1" applyAlignment="1"/>
    <xf numFmtId="0" fontId="19" fillId="0" borderId="0" xfId="0" applyFont="1" applyBorder="1" applyAlignment="1">
      <alignment horizontal="center" wrapText="1"/>
    </xf>
    <xf numFmtId="164" fontId="18" fillId="0" borderId="0" xfId="1" applyNumberFormat="1" applyFont="1" applyBorder="1" applyAlignment="1"/>
    <xf numFmtId="0" fontId="20" fillId="0" borderId="5" xfId="0" applyFont="1" applyFill="1" applyBorder="1" applyAlignment="1">
      <alignment horizontal="center" wrapText="1"/>
    </xf>
    <xf numFmtId="164" fontId="21" fillId="0" borderId="4" xfId="1" applyNumberFormat="1" applyFont="1" applyBorder="1" applyAlignment="1"/>
    <xf numFmtId="164" fontId="20" fillId="0" borderId="8" xfId="1" applyNumberFormat="1" applyFont="1" applyBorder="1" applyAlignment="1"/>
    <xf numFmtId="164" fontId="20" fillId="0" borderId="2" xfId="1" applyNumberFormat="1" applyFont="1" applyBorder="1" applyAlignment="1"/>
    <xf numFmtId="164" fontId="20" fillId="0" borderId="4" xfId="1" applyNumberFormat="1" applyFont="1" applyBorder="1" applyAlignment="1"/>
    <xf numFmtId="164" fontId="22" fillId="0" borderId="4" xfId="1" applyNumberFormat="1" applyFont="1" applyBorder="1" applyAlignment="1"/>
    <xf numFmtId="164" fontId="23" fillId="0" borderId="4" xfId="1" applyNumberFormat="1" applyFont="1" applyBorder="1" applyAlignment="1"/>
    <xf numFmtId="164" fontId="22" fillId="0" borderId="7" xfId="1" applyNumberFormat="1" applyFont="1" applyBorder="1" applyAlignment="1"/>
    <xf numFmtId="164" fontId="23" fillId="0" borderId="6" xfId="1" applyNumberFormat="1" applyFont="1" applyBorder="1" applyAlignment="1"/>
    <xf numFmtId="164" fontId="24" fillId="0" borderId="4" xfId="1" applyNumberFormat="1" applyFont="1" applyBorder="1" applyAlignment="1"/>
    <xf numFmtId="0" fontId="25" fillId="4" borderId="5" xfId="0" applyFont="1" applyFill="1" applyBorder="1" applyAlignment="1">
      <alignment horizontal="center" wrapText="1"/>
    </xf>
    <xf numFmtId="164" fontId="26" fillId="4" borderId="4" xfId="1" applyNumberFormat="1" applyFont="1" applyFill="1" applyBorder="1" applyAlignment="1"/>
    <xf numFmtId="164" fontId="25" fillId="4" borderId="8" xfId="1" applyNumberFormat="1" applyFont="1" applyFill="1" applyBorder="1" applyAlignment="1"/>
    <xf numFmtId="164" fontId="25" fillId="4" borderId="2" xfId="1" applyNumberFormat="1" applyFont="1" applyFill="1" applyBorder="1" applyAlignment="1"/>
    <xf numFmtId="164" fontId="25" fillId="4" borderId="4" xfId="1" applyNumberFormat="1" applyFont="1" applyFill="1" applyBorder="1" applyAlignme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000000"/>
      <rgbColor rgb="00F5F5F5"/>
      <rgbColor rgb="000000FF"/>
      <rgbColor rgb="00FFFFFF"/>
      <rgbColor rgb="00C0C0C0"/>
      <rgbColor rgb="00FFFFFF"/>
      <rgbColor rgb="00C0C0C0"/>
      <rgbColor rgb="00D9EACA"/>
      <rgbColor rgb="00B3B3B3"/>
      <rgbColor rgb="00E6E6E6"/>
      <rgbColor rgb="00D90B00"/>
      <rgbColor rgb="00FFFCAB"/>
      <rgbColor rgb="00DD0806"/>
      <rgbColor rgb="003F691E"/>
      <rgbColor rgb="00CE3B00"/>
      <rgbColor rgb="00003DCC"/>
      <rgbColor rgb="002B4714"/>
      <rgbColor rgb="003B00A4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obert patterson" id="{A41CB859-25BE-47A9-A98E-F99381726B31}" userId="047c977cea8918dd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43" dT="2024-08-08T17:45:31.53" personId="{A41CB859-25BE-47A9-A98E-F99381726B31}" id="{EB1CFF90-4451-4151-BB28-2181D3C81A41}">
    <text>Coded as Law equip in AUD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9"/>
  <sheetViews>
    <sheetView showGridLines="0" workbookViewId="0">
      <selection activeCell="A6" sqref="A6"/>
    </sheetView>
  </sheetViews>
  <sheetFormatPr defaultColWidth="10.3984375" defaultRowHeight="20.100000000000001" customHeight="1"/>
  <cols>
    <col min="1" max="1" width="94.19921875" style="1" customWidth="1"/>
    <col min="2" max="12" width="7.5" style="1" customWidth="1"/>
    <col min="13" max="16384" width="10.3984375" style="1"/>
  </cols>
  <sheetData>
    <row r="1" spans="1:12" ht="12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2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2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2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2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15.75" customHeight="1">
      <c r="A6" s="31" t="s">
        <v>380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12.75" customHeight="1">
      <c r="A7" s="9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15.75" customHeight="1">
      <c r="A8" s="3" t="s">
        <v>220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ht="15.75" customHeight="1">
      <c r="A9" s="3" t="s">
        <v>221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ht="15.7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ht="18" customHeight="1">
      <c r="A11" s="3"/>
      <c r="B11" s="3"/>
      <c r="C11" s="3"/>
      <c r="D11" s="3"/>
      <c r="E11" s="3"/>
      <c r="F11" s="8"/>
      <c r="G11" s="8"/>
      <c r="H11" s="3"/>
      <c r="I11" s="3"/>
      <c r="J11" s="3"/>
      <c r="K11" s="3"/>
      <c r="L11" s="3"/>
    </row>
    <row r="12" spans="1:12" ht="12.75" customHeight="1">
      <c r="A12" s="9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15.75" customHeight="1">
      <c r="A13" s="3" t="s">
        <v>222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ht="12.7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ht="12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ht="12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ht="12.75" customHeight="1">
      <c r="A17" s="2"/>
      <c r="B17" s="2"/>
      <c r="C17" s="2"/>
      <c r="D17" s="2"/>
      <c r="E17" s="2"/>
      <c r="F17" s="6"/>
      <c r="G17" s="6"/>
      <c r="H17" s="2"/>
      <c r="I17" s="2"/>
      <c r="J17" s="2"/>
      <c r="K17" s="2"/>
      <c r="L17" s="2"/>
    </row>
    <row r="18" spans="1:12" ht="1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2"/>
    </row>
    <row r="19" spans="1:12" ht="1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2"/>
    </row>
    <row r="20" spans="1:12" ht="1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2"/>
    </row>
    <row r="21" spans="1:12" ht="1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2"/>
    </row>
    <row r="22" spans="1:12" ht="15.75" customHeight="1">
      <c r="A22" s="5" t="s">
        <v>251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6"/>
    </row>
    <row r="23" spans="1:12" ht="1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2"/>
    </row>
    <row r="24" spans="1:12" ht="36.75" customHeight="1">
      <c r="A24" s="10" t="s">
        <v>375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2"/>
    </row>
    <row r="25" spans="1:12" ht="15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2"/>
    </row>
    <row r="26" spans="1:12" ht="1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2"/>
    </row>
    <row r="27" spans="1:12" ht="1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2"/>
    </row>
    <row r="28" spans="1:12" ht="1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2"/>
    </row>
    <row r="29" spans="1:12" ht="15" customHeight="1">
      <c r="A29" s="4" t="s">
        <v>42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2"/>
    </row>
    <row r="30" spans="1:12" ht="15.75" customHeight="1">
      <c r="A30" s="5" t="s">
        <v>43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2"/>
    </row>
    <row r="31" spans="1:12" ht="1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2"/>
    </row>
    <row r="32" spans="1:12" ht="1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2"/>
    </row>
    <row r="33" spans="1:12" ht="1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2"/>
    </row>
    <row r="34" spans="1:12" ht="15" customHeight="1">
      <c r="A34" s="4"/>
      <c r="B34" s="4"/>
      <c r="C34" s="4"/>
      <c r="D34" s="4"/>
      <c r="E34" s="4"/>
      <c r="F34" s="5"/>
      <c r="G34" s="4"/>
      <c r="H34" s="4"/>
      <c r="I34" s="4"/>
      <c r="J34" s="4"/>
      <c r="K34" s="4"/>
      <c r="L34" s="2"/>
    </row>
    <row r="35" spans="1:12" ht="15" customHeight="1">
      <c r="A35" s="4"/>
      <c r="B35" s="4"/>
      <c r="C35" s="4"/>
      <c r="D35" s="2"/>
      <c r="E35" s="2"/>
      <c r="F35" s="2"/>
      <c r="G35" s="2"/>
      <c r="H35" s="2"/>
      <c r="I35" s="2"/>
      <c r="J35" s="2"/>
      <c r="K35" s="4"/>
      <c r="L35" s="2"/>
    </row>
    <row r="36" spans="1:12" ht="15" customHeight="1">
      <c r="A36" s="4"/>
      <c r="B36" s="4"/>
      <c r="C36" s="4"/>
      <c r="D36" s="2"/>
      <c r="E36" s="2"/>
      <c r="F36" s="2"/>
      <c r="G36" s="2"/>
      <c r="H36" s="2"/>
      <c r="I36" s="2"/>
      <c r="J36" s="2"/>
      <c r="K36" s="4"/>
      <c r="L36" s="2"/>
    </row>
    <row r="37" spans="1:12" ht="15" customHeight="1">
      <c r="A37" s="4"/>
      <c r="B37" s="4"/>
      <c r="C37" s="4"/>
      <c r="D37" s="2"/>
      <c r="E37" s="2"/>
      <c r="F37" s="2"/>
      <c r="G37" s="2"/>
      <c r="H37" s="2"/>
      <c r="I37" s="2"/>
      <c r="J37" s="2"/>
      <c r="K37" s="4"/>
      <c r="L37" s="2"/>
    </row>
    <row r="38" spans="1:12" ht="15" customHeight="1">
      <c r="A38" s="4"/>
      <c r="B38" s="4"/>
      <c r="C38" s="4"/>
      <c r="D38" s="2"/>
      <c r="E38" s="2"/>
      <c r="F38" s="2"/>
      <c r="G38" s="2"/>
      <c r="H38" s="2"/>
      <c r="I38" s="2"/>
      <c r="J38" s="2"/>
      <c r="K38" s="4"/>
      <c r="L38" s="2"/>
    </row>
    <row r="39" spans="1:12" ht="15" customHeight="1">
      <c r="A39" s="4"/>
      <c r="B39" s="4"/>
      <c r="C39" s="4"/>
      <c r="D39" s="2"/>
      <c r="E39" s="2"/>
      <c r="F39" s="2"/>
      <c r="G39" s="2"/>
      <c r="H39" s="2"/>
      <c r="I39" s="2"/>
      <c r="J39" s="2"/>
      <c r="K39" s="4"/>
      <c r="L39" s="2"/>
    </row>
  </sheetData>
  <phoneticPr fontId="9" type="noConversion"/>
  <printOptions horizontalCentered="1" verticalCentered="1"/>
  <pageMargins left="0.5" right="0.5" top="1" bottom="1" header="0.5" footer="0.5"/>
  <pageSetup scale="79" orientation="landscape" useFirstPageNumber="1" horizontalDpi="4294967292" verticalDpi="4294967292" r:id="rId1"/>
  <headerFooter alignWithMargins="0"/>
  <rowBreaks count="1" manualBreakCount="1">
    <brk id="39" max="16383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9"/>
  <sheetViews>
    <sheetView showGridLines="0" view="pageLayout" topLeftCell="A19" zoomScaleNormal="100" workbookViewId="0">
      <selection activeCell="J8" sqref="J8"/>
    </sheetView>
  </sheetViews>
  <sheetFormatPr defaultColWidth="10.3984375" defaultRowHeight="20.100000000000001" customHeight="1"/>
  <cols>
    <col min="1" max="1" width="18.5" style="14" customWidth="1"/>
    <col min="2" max="2" width="5.3984375" style="14" customWidth="1"/>
    <col min="3" max="3" width="16.69921875" style="14" customWidth="1"/>
    <col min="4" max="4" width="1.5" style="14" customWidth="1"/>
    <col min="5" max="5" width="16.69921875" style="14" customWidth="1"/>
    <col min="6" max="6" width="1.5" style="14" customWidth="1"/>
    <col min="7" max="7" width="16.69921875" style="14" customWidth="1"/>
    <col min="8" max="8" width="1.5" style="14" customWidth="1"/>
    <col min="9" max="9" width="16.69921875" style="14" customWidth="1"/>
    <col min="10" max="10" width="2.5" style="14" customWidth="1"/>
    <col min="11" max="11" width="2.3984375" style="14" customWidth="1"/>
    <col min="12" max="12" width="39.69921875" style="14" customWidth="1"/>
    <col min="13" max="16384" width="10.3984375" style="14"/>
  </cols>
  <sheetData>
    <row r="1" spans="1:10" ht="20.100000000000001" customHeight="1">
      <c r="A1" s="17"/>
      <c r="B1" s="11"/>
      <c r="C1" s="12"/>
      <c r="D1" s="11"/>
      <c r="E1" s="11"/>
      <c r="F1" s="11"/>
      <c r="G1" s="13"/>
      <c r="H1" s="11"/>
      <c r="I1" s="11"/>
    </row>
    <row r="2" spans="1:10" ht="12.75" customHeight="1">
      <c r="A2" s="11"/>
      <c r="B2" s="11"/>
      <c r="D2" s="11"/>
      <c r="E2" s="11"/>
      <c r="F2" s="11"/>
      <c r="G2" s="11"/>
      <c r="H2" s="11"/>
      <c r="I2" s="21"/>
    </row>
    <row r="3" spans="1:10" s="27" customFormat="1" ht="29.25" customHeight="1" thickBot="1">
      <c r="A3" s="24" t="s">
        <v>92</v>
      </c>
      <c r="B3" s="25"/>
      <c r="C3" s="28" t="s">
        <v>268</v>
      </c>
      <c r="D3" s="26"/>
      <c r="E3" s="28" t="s">
        <v>310</v>
      </c>
      <c r="F3" s="26"/>
      <c r="G3" s="28" t="s">
        <v>311</v>
      </c>
      <c r="H3" s="26"/>
      <c r="I3" s="28" t="s">
        <v>312</v>
      </c>
    </row>
    <row r="4" spans="1:10" s="23" customFormat="1" ht="29.25" customHeight="1">
      <c r="A4" s="18" t="s">
        <v>157</v>
      </c>
      <c r="B4" s="18"/>
      <c r="C4" s="18">
        <f>'GENERAL FUND'!R181</f>
        <v>655460</v>
      </c>
      <c r="D4" s="18"/>
      <c r="E4" s="18">
        <f>SUM('GENERAL FUND'!R186:R221)</f>
        <v>490583</v>
      </c>
      <c r="F4" s="18"/>
      <c r="G4" s="18">
        <f>C4-E4-I4</f>
        <v>-99</v>
      </c>
      <c r="H4" s="18"/>
      <c r="I4" s="22">
        <v>164976</v>
      </c>
    </row>
    <row r="5" spans="1:10" s="23" customFormat="1" ht="29.25" customHeight="1">
      <c r="A5" s="18" t="s">
        <v>158</v>
      </c>
      <c r="B5" s="18"/>
      <c r="C5" s="18">
        <f>'HIGHWAY FUND'!P57</f>
        <v>953569</v>
      </c>
      <c r="D5" s="18"/>
      <c r="E5" s="18">
        <f>SUM('HIGHWAY FUND'!P63:P73)</f>
        <v>222500</v>
      </c>
      <c r="F5" s="18"/>
      <c r="G5" s="18">
        <f>C5-E5-I5</f>
        <v>123740</v>
      </c>
      <c r="H5" s="18"/>
      <c r="I5" s="22">
        <v>607329</v>
      </c>
    </row>
    <row r="6" spans="1:10" s="23" customFormat="1" ht="29.25" customHeight="1" thickBot="1">
      <c r="A6" s="18" t="s">
        <v>318</v>
      </c>
      <c r="B6" s="18"/>
      <c r="C6" s="30">
        <f>C4+C5</f>
        <v>1609029</v>
      </c>
      <c r="D6" s="18"/>
      <c r="E6" s="30">
        <f>E4+E5</f>
        <v>713083</v>
      </c>
      <c r="F6" s="18"/>
      <c r="G6" s="30">
        <f>G4+G5</f>
        <v>123641</v>
      </c>
      <c r="H6" s="22"/>
      <c r="I6" s="29">
        <f t="shared" ref="I6" si="0">C6-E6-G6</f>
        <v>772305</v>
      </c>
    </row>
    <row r="7" spans="1:10" ht="12.75" customHeight="1" thickTop="1">
      <c r="A7" s="11"/>
      <c r="B7" s="11"/>
      <c r="C7" s="11"/>
      <c r="D7" s="11"/>
      <c r="E7" s="11"/>
      <c r="F7" s="11"/>
      <c r="G7" s="11"/>
      <c r="H7" s="11"/>
      <c r="I7" s="15"/>
    </row>
    <row r="8" spans="1:10" ht="12.75" customHeight="1">
      <c r="A8" s="16"/>
      <c r="B8" s="11"/>
      <c r="C8" s="11"/>
      <c r="D8" s="11"/>
      <c r="E8" s="13"/>
      <c r="F8" s="11"/>
      <c r="G8" s="13"/>
      <c r="H8" s="11"/>
      <c r="I8" s="13"/>
    </row>
    <row r="9" spans="1:10" ht="12.75" customHeight="1">
      <c r="A9" s="11"/>
      <c r="B9" s="11"/>
      <c r="C9" s="11"/>
      <c r="D9" s="11"/>
      <c r="E9" s="11"/>
      <c r="F9" s="11"/>
      <c r="G9" s="11"/>
      <c r="H9" s="11"/>
      <c r="I9" s="11"/>
    </row>
    <row r="10" spans="1:10" ht="13.5" customHeight="1" thickBot="1">
      <c r="A10" s="24" t="s">
        <v>317</v>
      </c>
      <c r="B10" s="11"/>
      <c r="C10" s="11"/>
      <c r="D10" s="11"/>
      <c r="E10" s="11"/>
      <c r="F10" s="11"/>
      <c r="G10" s="11"/>
      <c r="H10" s="11"/>
      <c r="I10" s="11"/>
    </row>
    <row r="11" spans="1:10" s="23" customFormat="1" ht="29.25" customHeight="1">
      <c r="A11" s="18" t="s">
        <v>313</v>
      </c>
      <c r="B11" s="18"/>
      <c r="C11" s="18">
        <f>'FIRE PROTECTION'!J11</f>
        <v>0</v>
      </c>
      <c r="D11" s="18"/>
      <c r="E11" s="18">
        <v>0</v>
      </c>
      <c r="F11" s="18"/>
      <c r="G11" s="18">
        <v>0</v>
      </c>
      <c r="H11" s="18"/>
      <c r="I11" s="22">
        <v>0</v>
      </c>
      <c r="J11" s="23" t="s">
        <v>259</v>
      </c>
    </row>
    <row r="12" spans="1:10" s="23" customFormat="1" ht="29.25" customHeight="1">
      <c r="A12" s="18" t="s">
        <v>314</v>
      </c>
      <c r="B12" s="18"/>
      <c r="C12" s="18">
        <v>0</v>
      </c>
      <c r="D12" s="18"/>
      <c r="E12" s="18">
        <v>0</v>
      </c>
      <c r="F12" s="18"/>
      <c r="G12" s="18">
        <v>0</v>
      </c>
      <c r="H12" s="18"/>
      <c r="I12" s="22">
        <v>0</v>
      </c>
      <c r="J12" s="23" t="s">
        <v>319</v>
      </c>
    </row>
    <row r="13" spans="1:10" s="23" customFormat="1" ht="29.25" customHeight="1">
      <c r="A13" s="18" t="s">
        <v>315</v>
      </c>
      <c r="B13" s="18"/>
      <c r="C13" s="18" t="s">
        <v>118</v>
      </c>
      <c r="D13" s="18"/>
      <c r="F13" s="18"/>
      <c r="G13" s="18"/>
      <c r="H13" s="18"/>
      <c r="I13" s="22"/>
    </row>
    <row r="14" spans="1:10" s="23" customFormat="1" ht="29.25" customHeight="1">
      <c r="A14" s="18" t="s">
        <v>316</v>
      </c>
      <c r="B14" s="18"/>
      <c r="C14" s="18" t="s">
        <v>118</v>
      </c>
      <c r="D14" s="18"/>
      <c r="F14" s="18"/>
      <c r="G14" s="18"/>
      <c r="H14" s="18"/>
      <c r="I14" s="22"/>
    </row>
    <row r="15" spans="1:10" s="23" customFormat="1" ht="29.25" customHeight="1">
      <c r="A15" s="18"/>
      <c r="B15" s="18"/>
      <c r="C15" s="18"/>
      <c r="D15" s="18"/>
      <c r="E15" s="18"/>
      <c r="F15" s="18"/>
      <c r="G15" s="18"/>
      <c r="H15" s="18"/>
      <c r="I15" s="22"/>
    </row>
    <row r="16" spans="1:10" s="20" customFormat="1" ht="16.2" thickBot="1">
      <c r="A16" s="18" t="s">
        <v>159</v>
      </c>
      <c r="B16" s="19"/>
      <c r="C16" s="29">
        <f>SUM(C6:C14)</f>
        <v>1609029</v>
      </c>
      <c r="D16" s="15"/>
      <c r="E16" s="29">
        <f>SUM(E6:E14)</f>
        <v>713083</v>
      </c>
      <c r="F16" s="15"/>
      <c r="G16" s="29">
        <f>SUM(G6:G14)</f>
        <v>123641</v>
      </c>
      <c r="H16" s="15"/>
      <c r="I16" s="29">
        <f>SUM(I6:I14)</f>
        <v>772305</v>
      </c>
    </row>
    <row r="17" spans="1:9" s="20" customFormat="1" ht="42.75" customHeight="1" thickTop="1">
      <c r="A17" s="18"/>
      <c r="B17" s="19"/>
      <c r="C17" s="22"/>
      <c r="D17" s="15"/>
      <c r="E17" s="22"/>
      <c r="F17" s="15"/>
      <c r="G17" s="22"/>
      <c r="H17" s="15"/>
      <c r="I17" s="22"/>
    </row>
    <row r="18" spans="1:9" ht="20.100000000000001" customHeight="1">
      <c r="A18" s="14" t="s">
        <v>376</v>
      </c>
      <c r="B18" s="11"/>
    </row>
    <row r="19" spans="1:9" ht="20.100000000000001" customHeight="1">
      <c r="A19" s="14" t="s">
        <v>379</v>
      </c>
      <c r="B19" s="11"/>
    </row>
  </sheetData>
  <phoneticPr fontId="9" type="noConversion"/>
  <printOptions horizontalCentered="1"/>
  <pageMargins left="0.75" right="0.25" top="1" bottom="0.25" header="0.5" footer="0.25"/>
  <pageSetup orientation="landscape" useFirstPageNumber="1" horizontalDpi="4294967292" verticalDpi="4294967292" r:id="rId1"/>
  <headerFooter alignWithMargins="0">
    <oddHeader>&amp;C&amp;"Helvetica Neue,Bold"TOWN OF TAGHKANIC
2026 BUDGET SUMMARY BY FUND &amp; SPECIAL DISTRICT
ADOPTED XXXX, 2025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967E7-EA30-42BF-98DE-7B1F430C53F9}">
  <sheetPr>
    <tabColor rgb="FF92D050"/>
  </sheetPr>
  <dimension ref="A1:T228"/>
  <sheetViews>
    <sheetView showGridLines="0" tabSelected="1" zoomScaleNormal="100" workbookViewId="0">
      <selection activeCell="S27" sqref="S27"/>
    </sheetView>
  </sheetViews>
  <sheetFormatPr defaultColWidth="10.3984375" defaultRowHeight="13.2"/>
  <cols>
    <col min="1" max="1" width="4.59765625" style="46" customWidth="1"/>
    <col min="2" max="2" width="22" style="44" customWidth="1"/>
    <col min="3" max="3" width="8" style="44" customWidth="1"/>
    <col min="4" max="5" width="12" style="44" hidden="1" customWidth="1"/>
    <col min="6" max="7" width="12" style="44" customWidth="1"/>
    <col min="8" max="8" width="4" style="44" hidden="1" customWidth="1"/>
    <col min="9" max="9" width="12" style="44" hidden="1" customWidth="1"/>
    <col min="10" max="10" width="12.8984375" style="44" customWidth="1"/>
    <col min="11" max="11" width="3.5" style="44" hidden="1" customWidth="1"/>
    <col min="12" max="13" width="12" style="56" hidden="1" customWidth="1"/>
    <col min="14" max="15" width="12" style="44" customWidth="1"/>
    <col min="16" max="16" width="3.19921875" style="44" customWidth="1"/>
    <col min="17" max="17" width="10.3984375" style="68"/>
    <col min="18" max="18" width="11.8984375" style="78" customWidth="1"/>
    <col min="19" max="16384" width="10.3984375" style="44"/>
  </cols>
  <sheetData>
    <row r="1" spans="1:19" s="48" customFormat="1" ht="39.6">
      <c r="A1" s="52" t="s">
        <v>149</v>
      </c>
      <c r="D1" s="48" t="s">
        <v>321</v>
      </c>
      <c r="E1" s="48" t="s">
        <v>329</v>
      </c>
      <c r="F1" s="48" t="s">
        <v>322</v>
      </c>
      <c r="G1" s="48" t="s">
        <v>330</v>
      </c>
      <c r="I1" s="48" t="s">
        <v>323</v>
      </c>
      <c r="J1" s="55" t="s">
        <v>360</v>
      </c>
      <c r="K1" s="55"/>
      <c r="L1" s="55" t="s">
        <v>324</v>
      </c>
      <c r="M1" s="55" t="s">
        <v>355</v>
      </c>
      <c r="N1" s="48" t="s">
        <v>356</v>
      </c>
      <c r="O1" s="48" t="s">
        <v>365</v>
      </c>
      <c r="Q1" s="67" t="s">
        <v>357</v>
      </c>
      <c r="R1" s="77" t="s">
        <v>358</v>
      </c>
      <c r="S1" s="48" t="s">
        <v>359</v>
      </c>
    </row>
    <row r="2" spans="1:19">
      <c r="J2" s="44" t="s">
        <v>142</v>
      </c>
    </row>
    <row r="3" spans="1:19">
      <c r="A3" s="46" t="s">
        <v>87</v>
      </c>
    </row>
    <row r="5" spans="1:19">
      <c r="A5" s="46" t="s">
        <v>266</v>
      </c>
    </row>
    <row r="6" spans="1:19">
      <c r="B6" s="44" t="s">
        <v>143</v>
      </c>
      <c r="C6" s="44" t="s">
        <v>144</v>
      </c>
      <c r="D6" s="44">
        <v>9600</v>
      </c>
      <c r="E6" s="44">
        <f>0</f>
        <v>0</v>
      </c>
      <c r="F6" s="44">
        <v>9600</v>
      </c>
      <c r="G6" s="44">
        <v>9599.8799999999992</v>
      </c>
      <c r="I6" s="44">
        <v>12000</v>
      </c>
      <c r="J6" s="44">
        <v>11999.52</v>
      </c>
      <c r="L6" s="56">
        <v>12000</v>
      </c>
      <c r="M6" s="56">
        <v>12000</v>
      </c>
      <c r="N6" s="44">
        <v>12000</v>
      </c>
      <c r="O6" s="44">
        <v>6922.8</v>
      </c>
      <c r="Q6" s="68">
        <v>12000</v>
      </c>
      <c r="R6" s="78">
        <v>12000</v>
      </c>
      <c r="S6" s="44">
        <v>0</v>
      </c>
    </row>
    <row r="7" spans="1:19">
      <c r="B7" s="44" t="s">
        <v>145</v>
      </c>
      <c r="C7" s="44" t="s">
        <v>146</v>
      </c>
      <c r="D7" s="44">
        <v>0</v>
      </c>
      <c r="E7" s="44">
        <f>0</f>
        <v>0</v>
      </c>
      <c r="F7" s="44">
        <f>10000-740.57</f>
        <v>9259.43</v>
      </c>
      <c r="G7" s="44">
        <f>6482.88+309</f>
        <v>6791.88</v>
      </c>
      <c r="I7" s="44">
        <v>10000</v>
      </c>
      <c r="J7" s="44">
        <v>1320</v>
      </c>
      <c r="L7" s="56">
        <v>2500</v>
      </c>
      <c r="M7" s="56">
        <v>1500</v>
      </c>
      <c r="N7" s="44">
        <v>1500</v>
      </c>
      <c r="O7" s="44">
        <v>0</v>
      </c>
      <c r="Q7" s="68">
        <v>1500</v>
      </c>
      <c r="R7" s="78">
        <v>1000</v>
      </c>
      <c r="S7" s="44">
        <v>0</v>
      </c>
    </row>
    <row r="8" spans="1:19">
      <c r="B8" s="44" t="s">
        <v>147</v>
      </c>
      <c r="C8" s="44" t="s">
        <v>146</v>
      </c>
      <c r="D8" s="44">
        <v>0</v>
      </c>
      <c r="E8" s="44">
        <f>0</f>
        <v>0</v>
      </c>
      <c r="F8" s="44">
        <f>0</f>
        <v>0</v>
      </c>
      <c r="G8" s="44">
        <f>0</f>
        <v>0</v>
      </c>
      <c r="I8" s="44">
        <f>0</f>
        <v>0</v>
      </c>
      <c r="J8" s="44">
        <f>0</f>
        <v>0</v>
      </c>
      <c r="L8" s="56">
        <v>0</v>
      </c>
      <c r="M8" s="56">
        <f>0</f>
        <v>0</v>
      </c>
      <c r="N8" s="44">
        <f>0</f>
        <v>0</v>
      </c>
      <c r="O8" s="44">
        <v>0</v>
      </c>
      <c r="Q8" s="68">
        <v>0</v>
      </c>
      <c r="R8" s="78">
        <f>0</f>
        <v>0</v>
      </c>
      <c r="S8" s="44">
        <f>0</f>
        <v>0</v>
      </c>
    </row>
    <row r="9" spans="1:19">
      <c r="A9" s="46" t="s">
        <v>159</v>
      </c>
      <c r="D9" s="46">
        <f t="shared" ref="D9:L9" si="0">SUM(D6:D8)</f>
        <v>9600</v>
      </c>
      <c r="E9" s="46">
        <f t="shared" si="0"/>
        <v>0</v>
      </c>
      <c r="F9" s="46">
        <f t="shared" si="0"/>
        <v>18859.43</v>
      </c>
      <c r="G9" s="46">
        <f t="shared" si="0"/>
        <v>16391.759999999998</v>
      </c>
      <c r="H9" s="46"/>
      <c r="I9" s="46">
        <f t="shared" si="0"/>
        <v>22000</v>
      </c>
      <c r="J9" s="46">
        <f t="shared" si="0"/>
        <v>13319.52</v>
      </c>
      <c r="K9" s="46"/>
      <c r="L9" s="57">
        <f t="shared" si="0"/>
        <v>14500</v>
      </c>
      <c r="M9" s="57">
        <f t="shared" ref="M9" si="1">SUM(M6:M8)</f>
        <v>13500</v>
      </c>
      <c r="N9" s="46">
        <f>SUM(N6:N8)</f>
        <v>13500</v>
      </c>
      <c r="O9" s="46">
        <f>SUM(O6:O8)</f>
        <v>6922.8</v>
      </c>
      <c r="P9" s="46"/>
      <c r="Q9" s="68">
        <f>SUM(Q6:Q8)</f>
        <v>13500</v>
      </c>
      <c r="R9" s="78">
        <f t="shared" ref="R9" si="2">SUM(R6:R8)</f>
        <v>13000</v>
      </c>
      <c r="S9" s="44">
        <f>SUM(S6:S8)</f>
        <v>0</v>
      </c>
    </row>
    <row r="11" spans="1:19">
      <c r="A11" s="46" t="s">
        <v>148</v>
      </c>
    </row>
    <row r="12" spans="1:19">
      <c r="B12" s="44" t="s">
        <v>143</v>
      </c>
      <c r="C12" s="44" t="s">
        <v>161</v>
      </c>
      <c r="D12" s="44">
        <v>17208</v>
      </c>
      <c r="F12" s="44">
        <v>17208</v>
      </c>
      <c r="G12" s="44">
        <v>16869.900000000001</v>
      </c>
      <c r="I12" s="44">
        <v>17724.240000000002</v>
      </c>
      <c r="J12" s="44">
        <v>18177.84</v>
      </c>
      <c r="L12" s="56">
        <v>17724</v>
      </c>
      <c r="M12" s="56">
        <v>17724</v>
      </c>
      <c r="N12" s="44">
        <v>17724</v>
      </c>
      <c r="O12" s="44">
        <v>10225.5</v>
      </c>
      <c r="Q12" s="68">
        <v>18256</v>
      </c>
      <c r="R12" s="78">
        <v>18256</v>
      </c>
      <c r="S12" s="44">
        <v>0</v>
      </c>
    </row>
    <row r="13" spans="1:19">
      <c r="B13" s="44" t="s">
        <v>162</v>
      </c>
      <c r="C13" s="44" t="s">
        <v>263</v>
      </c>
      <c r="D13" s="44">
        <v>20100</v>
      </c>
      <c r="F13" s="44">
        <v>28700</v>
      </c>
      <c r="G13" s="44">
        <f>23044.02+639</f>
        <v>23683.02</v>
      </c>
      <c r="I13" s="44">
        <v>37326</v>
      </c>
      <c r="J13" s="44">
        <v>15407.49</v>
      </c>
      <c r="L13" s="56">
        <v>27300</v>
      </c>
      <c r="M13" s="56">
        <v>27300</v>
      </c>
      <c r="N13" s="44">
        <v>27300</v>
      </c>
      <c r="O13" s="44">
        <v>14861.87</v>
      </c>
      <c r="Q13" s="68">
        <v>27300</v>
      </c>
      <c r="R13" s="78">
        <v>27300</v>
      </c>
      <c r="S13" s="44">
        <v>0</v>
      </c>
    </row>
    <row r="14" spans="1:19">
      <c r="B14" s="44" t="s">
        <v>345</v>
      </c>
      <c r="C14" s="44" t="s">
        <v>285</v>
      </c>
      <c r="F14" s="44">
        <v>5678</v>
      </c>
      <c r="G14" s="44">
        <v>11086.11</v>
      </c>
      <c r="I14" s="44">
        <v>5850</v>
      </c>
      <c r="J14" s="44">
        <v>17609.48</v>
      </c>
      <c r="L14" s="56">
        <v>20000</v>
      </c>
      <c r="M14" s="56">
        <v>20000</v>
      </c>
      <c r="N14" s="44">
        <v>20000</v>
      </c>
      <c r="O14" s="44">
        <v>12866.88</v>
      </c>
      <c r="Q14" s="68">
        <v>22800</v>
      </c>
      <c r="R14" s="78">
        <v>22800</v>
      </c>
      <c r="S14" s="44">
        <v>0</v>
      </c>
    </row>
    <row r="15" spans="1:19">
      <c r="B15" s="44" t="s">
        <v>145</v>
      </c>
      <c r="C15" s="44" t="s">
        <v>264</v>
      </c>
      <c r="D15" s="44">
        <v>7000</v>
      </c>
      <c r="F15" s="44">
        <v>7000</v>
      </c>
      <c r="G15" s="44">
        <v>5469</v>
      </c>
      <c r="I15" s="44">
        <v>7000</v>
      </c>
      <c r="J15" s="44">
        <v>6341.12</v>
      </c>
      <c r="L15" s="56">
        <v>7000</v>
      </c>
      <c r="M15" s="56">
        <v>7000</v>
      </c>
      <c r="N15" s="44">
        <v>7000</v>
      </c>
      <c r="O15" s="44">
        <v>5578.04</v>
      </c>
      <c r="Q15" s="68">
        <v>7000</v>
      </c>
      <c r="R15" s="78">
        <v>7000</v>
      </c>
      <c r="S15" s="44">
        <v>0</v>
      </c>
    </row>
    <row r="16" spans="1:19">
      <c r="B16" s="44" t="s">
        <v>377</v>
      </c>
      <c r="C16" s="44" t="s">
        <v>378</v>
      </c>
      <c r="Q16" s="68">
        <v>14400</v>
      </c>
      <c r="R16" s="78">
        <v>12000</v>
      </c>
    </row>
    <row r="17" spans="1:19">
      <c r="A17" s="46" t="s">
        <v>159</v>
      </c>
      <c r="D17" s="46">
        <f>SUM(D12:D15)</f>
        <v>44308</v>
      </c>
      <c r="E17" s="46">
        <f>SUM(E12:E15)</f>
        <v>0</v>
      </c>
      <c r="F17" s="46">
        <f>SUM(F12:F15)</f>
        <v>58586</v>
      </c>
      <c r="G17" s="46">
        <f>SUM(G12:G15)</f>
        <v>57108.03</v>
      </c>
      <c r="H17" s="46"/>
      <c r="I17" s="46">
        <f>SUM(I12:I15)</f>
        <v>67900.240000000005</v>
      </c>
      <c r="J17" s="46">
        <f>SUM(J12:J15)</f>
        <v>57535.93</v>
      </c>
      <c r="K17" s="46"/>
      <c r="L17" s="57">
        <f>SUM(L12:L15)</f>
        <v>72024</v>
      </c>
      <c r="M17" s="57">
        <f>SUM(M12:M15)</f>
        <v>72024</v>
      </c>
      <c r="N17" s="46">
        <f>SUM(N12:N15)</f>
        <v>72024</v>
      </c>
      <c r="O17" s="46">
        <f>SUM(O12:O15)</f>
        <v>43532.29</v>
      </c>
      <c r="P17" s="46"/>
      <c r="Q17" s="68">
        <f>SUM(Q12:Q16)</f>
        <v>89756</v>
      </c>
      <c r="R17" s="78">
        <f>SUM(R12:R16)</f>
        <v>87356</v>
      </c>
      <c r="S17" s="44">
        <f>SUM(S12:S15)</f>
        <v>0</v>
      </c>
    </row>
    <row r="18" spans="1:19">
      <c r="D18" s="46"/>
      <c r="E18" s="46"/>
      <c r="F18" s="46"/>
      <c r="G18" s="46"/>
      <c r="H18" s="46"/>
      <c r="I18" s="46"/>
      <c r="J18" s="46"/>
      <c r="K18" s="46"/>
      <c r="L18" s="57"/>
      <c r="M18" s="57"/>
      <c r="N18" s="46"/>
      <c r="O18" s="46"/>
      <c r="P18" s="46"/>
    </row>
    <row r="19" spans="1:19">
      <c r="A19" s="46" t="s">
        <v>265</v>
      </c>
    </row>
    <row r="20" spans="1:19">
      <c r="B20" s="44" t="s">
        <v>143</v>
      </c>
      <c r="C20" s="44" t="s">
        <v>47</v>
      </c>
      <c r="D20" s="44">
        <v>7200</v>
      </c>
      <c r="E20" s="44">
        <f>0</f>
        <v>0</v>
      </c>
      <c r="F20" s="44">
        <v>7200</v>
      </c>
      <c r="G20" s="44">
        <v>7200</v>
      </c>
      <c r="I20" s="44">
        <v>9000</v>
      </c>
      <c r="J20" s="44">
        <v>8999.9</v>
      </c>
      <c r="L20" s="56">
        <v>12000</v>
      </c>
      <c r="M20" s="56">
        <v>12000</v>
      </c>
      <c r="N20" s="44">
        <v>12000</v>
      </c>
      <c r="O20" s="44">
        <v>6923.1</v>
      </c>
      <c r="Q20" s="68">
        <v>12000</v>
      </c>
      <c r="R20" s="78">
        <v>12000</v>
      </c>
      <c r="S20" s="44">
        <v>0</v>
      </c>
    </row>
    <row r="21" spans="1:19">
      <c r="B21" s="44" t="s">
        <v>96</v>
      </c>
      <c r="C21" s="44" t="s">
        <v>274</v>
      </c>
      <c r="D21" s="44">
        <v>0</v>
      </c>
      <c r="E21" s="44">
        <f>0</f>
        <v>0</v>
      </c>
      <c r="F21" s="44">
        <f>0</f>
        <v>0</v>
      </c>
      <c r="G21" s="44">
        <f>0</f>
        <v>0</v>
      </c>
      <c r="I21" s="44">
        <f>0</f>
        <v>0</v>
      </c>
      <c r="J21" s="44">
        <f>0</f>
        <v>0</v>
      </c>
      <c r="L21" s="56">
        <f>0</f>
        <v>0</v>
      </c>
      <c r="M21" s="56">
        <f>0</f>
        <v>0</v>
      </c>
      <c r="N21" s="44">
        <f>0</f>
        <v>0</v>
      </c>
      <c r="O21" s="44">
        <v>0</v>
      </c>
      <c r="Q21" s="68">
        <v>0</v>
      </c>
      <c r="R21" s="78">
        <v>0</v>
      </c>
      <c r="S21" s="44">
        <v>0</v>
      </c>
    </row>
    <row r="22" spans="1:19">
      <c r="B22" s="44" t="s">
        <v>145</v>
      </c>
      <c r="C22" s="44" t="s">
        <v>48</v>
      </c>
      <c r="D22" s="44">
        <v>1000</v>
      </c>
      <c r="E22" s="44">
        <f>0</f>
        <v>0</v>
      </c>
      <c r="F22" s="44">
        <v>1000</v>
      </c>
      <c r="G22" s="44">
        <f>0</f>
        <v>0</v>
      </c>
      <c r="I22" s="44">
        <v>1000</v>
      </c>
      <c r="J22" s="44">
        <f>0</f>
        <v>0</v>
      </c>
      <c r="L22" s="56">
        <v>1000</v>
      </c>
      <c r="M22" s="56">
        <v>1000</v>
      </c>
      <c r="N22" s="44">
        <v>1000</v>
      </c>
      <c r="O22" s="44">
        <v>0</v>
      </c>
      <c r="Q22" s="68">
        <v>1000</v>
      </c>
      <c r="R22" s="78">
        <v>500</v>
      </c>
      <c r="S22" s="44">
        <v>0</v>
      </c>
    </row>
    <row r="23" spans="1:19">
      <c r="A23" s="46" t="s">
        <v>159</v>
      </c>
      <c r="D23" s="46">
        <f t="shared" ref="D23:L23" si="3">SUM(D20:D22)</f>
        <v>8200</v>
      </c>
      <c r="E23" s="46">
        <f t="shared" si="3"/>
        <v>0</v>
      </c>
      <c r="F23" s="46">
        <f t="shared" si="3"/>
        <v>8200</v>
      </c>
      <c r="G23" s="46">
        <f t="shared" si="3"/>
        <v>7200</v>
      </c>
      <c r="H23" s="46"/>
      <c r="I23" s="46">
        <f t="shared" si="3"/>
        <v>10000</v>
      </c>
      <c r="J23" s="46">
        <f t="shared" si="3"/>
        <v>8999.9</v>
      </c>
      <c r="K23" s="46"/>
      <c r="L23" s="57">
        <f t="shared" si="3"/>
        <v>13000</v>
      </c>
      <c r="M23" s="57">
        <f t="shared" ref="M23" si="4">SUM(M20:M22)</f>
        <v>13000</v>
      </c>
      <c r="N23" s="46">
        <f>SUM(N20:N22)</f>
        <v>13000</v>
      </c>
      <c r="O23" s="46">
        <f>SUM(O20:O22)</f>
        <v>6923.1</v>
      </c>
      <c r="P23" s="46"/>
      <c r="Q23" s="68">
        <f t="shared" ref="Q23:R23" si="5">SUM(Q20:Q22)</f>
        <v>13000</v>
      </c>
      <c r="R23" s="78">
        <f t="shared" si="5"/>
        <v>12500</v>
      </c>
      <c r="S23" s="44">
        <f>SUM(S20:S22)</f>
        <v>0</v>
      </c>
    </row>
    <row r="25" spans="1:19">
      <c r="A25" s="46" t="s">
        <v>163</v>
      </c>
    </row>
    <row r="26" spans="1:19">
      <c r="B26" s="44" t="s">
        <v>350</v>
      </c>
      <c r="C26" s="44" t="s">
        <v>255</v>
      </c>
      <c r="D26" s="44">
        <v>1299</v>
      </c>
      <c r="E26" s="44">
        <f>0</f>
        <v>0</v>
      </c>
      <c r="F26" s="44">
        <v>2390</v>
      </c>
      <c r="G26" s="44">
        <v>2883</v>
      </c>
      <c r="I26" s="44">
        <v>2461.7000000000003</v>
      </c>
      <c r="J26" s="44">
        <v>2721.84</v>
      </c>
      <c r="L26" s="56">
        <v>2462</v>
      </c>
      <c r="M26" s="56">
        <v>2462</v>
      </c>
      <c r="N26" s="56">
        <v>2462</v>
      </c>
      <c r="O26" s="56">
        <v>1911.08</v>
      </c>
      <c r="P26" s="56"/>
      <c r="Q26" s="68">
        <v>3051</v>
      </c>
      <c r="R26" s="78">
        <v>3051</v>
      </c>
      <c r="S26" s="44">
        <v>3058</v>
      </c>
    </row>
    <row r="27" spans="1:19">
      <c r="B27" s="44" t="s">
        <v>342</v>
      </c>
      <c r="C27" s="44" t="s">
        <v>276</v>
      </c>
      <c r="D27" s="44">
        <v>150</v>
      </c>
      <c r="E27" s="44">
        <f>0</f>
        <v>0</v>
      </c>
      <c r="F27" s="44">
        <v>150</v>
      </c>
      <c r="G27" s="44">
        <v>0</v>
      </c>
      <c r="J27" s="44">
        <f>0</f>
        <v>0</v>
      </c>
      <c r="L27" s="56">
        <f>0</f>
        <v>0</v>
      </c>
      <c r="M27" s="56">
        <f>0</f>
        <v>0</v>
      </c>
      <c r="N27" s="56">
        <f>0</f>
        <v>0</v>
      </c>
      <c r="O27" s="56">
        <v>0</v>
      </c>
      <c r="P27" s="56"/>
      <c r="Q27" s="68">
        <v>0</v>
      </c>
      <c r="R27" s="78">
        <v>0</v>
      </c>
      <c r="S27" s="44">
        <v>0</v>
      </c>
    </row>
    <row r="28" spans="1:19">
      <c r="B28" s="44" t="s">
        <v>343</v>
      </c>
      <c r="C28" s="44" t="s">
        <v>256</v>
      </c>
      <c r="D28" s="44">
        <v>14000</v>
      </c>
      <c r="E28" s="44">
        <f>0</f>
        <v>0</v>
      </c>
      <c r="F28" s="44">
        <v>14000</v>
      </c>
      <c r="G28" s="44">
        <f>14925+1733</f>
        <v>16658</v>
      </c>
      <c r="I28" s="44">
        <v>18000</v>
      </c>
      <c r="J28" s="44">
        <v>18200</v>
      </c>
      <c r="L28" s="56">
        <v>18000</v>
      </c>
      <c r="M28" s="56">
        <v>18000</v>
      </c>
      <c r="N28" s="56">
        <v>18000</v>
      </c>
      <c r="O28" s="56">
        <v>11150</v>
      </c>
      <c r="P28" s="56"/>
      <c r="Q28" s="68">
        <v>18600</v>
      </c>
      <c r="R28" s="78">
        <v>18600</v>
      </c>
      <c r="S28" s="44">
        <v>0</v>
      </c>
    </row>
    <row r="29" spans="1:19">
      <c r="B29" s="44" t="s">
        <v>344</v>
      </c>
      <c r="C29" s="44" t="s">
        <v>257</v>
      </c>
      <c r="D29" s="44">
        <v>3720</v>
      </c>
      <c r="E29" s="44">
        <f>0</f>
        <v>0</v>
      </c>
      <c r="F29" s="44">
        <v>4275</v>
      </c>
      <c r="G29" s="44">
        <v>4016.5</v>
      </c>
      <c r="I29" s="44">
        <v>4540</v>
      </c>
      <c r="J29" s="44">
        <v>4957.3</v>
      </c>
      <c r="L29" s="56">
        <v>4540</v>
      </c>
      <c r="M29" s="56">
        <v>4540</v>
      </c>
      <c r="N29" s="56">
        <v>4540</v>
      </c>
      <c r="O29" s="56">
        <v>2782.6</v>
      </c>
      <c r="P29" s="56"/>
      <c r="Q29" s="68">
        <v>4540</v>
      </c>
      <c r="R29" s="78">
        <v>4540</v>
      </c>
      <c r="S29" s="44">
        <v>0</v>
      </c>
    </row>
    <row r="30" spans="1:19">
      <c r="A30" s="46" t="s">
        <v>159</v>
      </c>
      <c r="D30" s="46">
        <f t="shared" ref="D30:L30" si="6">SUM(D26:D29)</f>
        <v>19169</v>
      </c>
      <c r="E30" s="46">
        <f t="shared" si="6"/>
        <v>0</v>
      </c>
      <c r="F30" s="46">
        <f t="shared" si="6"/>
        <v>20815</v>
      </c>
      <c r="G30" s="46">
        <f t="shared" si="6"/>
        <v>23557.5</v>
      </c>
      <c r="H30" s="46"/>
      <c r="I30" s="46">
        <f t="shared" si="6"/>
        <v>25001.7</v>
      </c>
      <c r="J30" s="46">
        <f t="shared" si="6"/>
        <v>25879.14</v>
      </c>
      <c r="K30" s="46"/>
      <c r="L30" s="57">
        <f t="shared" si="6"/>
        <v>25002</v>
      </c>
      <c r="M30" s="57">
        <f t="shared" ref="M30" si="7">SUM(M26:M29)</f>
        <v>25002</v>
      </c>
      <c r="N30" s="46">
        <f>SUM(N26:N29)</f>
        <v>25002</v>
      </c>
      <c r="O30" s="46">
        <f>SUM(O26:O29)</f>
        <v>15843.68</v>
      </c>
      <c r="P30" s="46"/>
      <c r="Q30" s="68">
        <f t="shared" ref="Q30:R30" si="8">SUM(Q26:Q29)</f>
        <v>26191</v>
      </c>
      <c r="R30" s="78">
        <f t="shared" si="8"/>
        <v>26191</v>
      </c>
      <c r="S30" s="44">
        <f>SUM(S26:S29)</f>
        <v>3058</v>
      </c>
    </row>
    <row r="32" spans="1:19">
      <c r="A32" s="46" t="s">
        <v>235</v>
      </c>
    </row>
    <row r="33" spans="1:20">
      <c r="B33" s="44" t="s">
        <v>143</v>
      </c>
      <c r="C33" s="44" t="s">
        <v>236</v>
      </c>
      <c r="D33" s="44">
        <v>17500</v>
      </c>
      <c r="E33" s="44">
        <f>0</f>
        <v>0</v>
      </c>
      <c r="F33" s="44">
        <v>17500</v>
      </c>
      <c r="G33" s="44">
        <v>17609</v>
      </c>
      <c r="I33" s="44">
        <v>18500</v>
      </c>
      <c r="J33" s="44">
        <v>15884.62</v>
      </c>
      <c r="L33" s="56">
        <v>18500</v>
      </c>
      <c r="M33" s="56">
        <v>16000</v>
      </c>
      <c r="N33" s="56">
        <v>16000</v>
      </c>
      <c r="O33" s="56">
        <v>9230.7000000000007</v>
      </c>
      <c r="P33" s="56"/>
      <c r="Q33" s="68">
        <v>18000</v>
      </c>
      <c r="R33" s="78">
        <v>18000</v>
      </c>
      <c r="S33" s="44">
        <v>0</v>
      </c>
    </row>
    <row r="34" spans="1:20">
      <c r="B34" s="44" t="s">
        <v>162</v>
      </c>
      <c r="C34" s="44" t="s">
        <v>300</v>
      </c>
      <c r="D34" s="44">
        <v>4590</v>
      </c>
      <c r="E34" s="44">
        <f>0</f>
        <v>0</v>
      </c>
      <c r="F34" s="44">
        <v>4500</v>
      </c>
      <c r="G34" s="44">
        <v>1009</v>
      </c>
      <c r="I34" s="44">
        <v>4500</v>
      </c>
      <c r="J34" s="44">
        <f>0</f>
        <v>0</v>
      </c>
      <c r="L34" s="56">
        <v>4500</v>
      </c>
      <c r="M34" s="56">
        <v>0</v>
      </c>
      <c r="N34" s="56">
        <v>0</v>
      </c>
      <c r="O34" s="56">
        <v>0</v>
      </c>
      <c r="P34" s="56"/>
      <c r="Q34" s="68">
        <v>0</v>
      </c>
      <c r="R34" s="78">
        <v>0</v>
      </c>
      <c r="S34" s="44">
        <v>0</v>
      </c>
    </row>
    <row r="35" spans="1:20">
      <c r="B35" s="44" t="s">
        <v>96</v>
      </c>
      <c r="C35" s="44" t="s">
        <v>97</v>
      </c>
      <c r="D35" s="44">
        <v>750</v>
      </c>
      <c r="E35" s="44">
        <f>0</f>
        <v>0</v>
      </c>
      <c r="F35" s="44">
        <v>750</v>
      </c>
      <c r="G35" s="44">
        <f>0</f>
        <v>0</v>
      </c>
      <c r="I35" s="44">
        <v>750</v>
      </c>
      <c r="J35" s="44">
        <v>0</v>
      </c>
      <c r="L35" s="56">
        <v>750</v>
      </c>
      <c r="M35" s="56">
        <v>750</v>
      </c>
      <c r="N35" s="56">
        <v>750</v>
      </c>
      <c r="O35" s="56">
        <v>0</v>
      </c>
      <c r="P35" s="56"/>
      <c r="Q35" s="68">
        <v>1500</v>
      </c>
      <c r="R35" s="78">
        <v>1500</v>
      </c>
      <c r="S35" s="44">
        <v>0</v>
      </c>
      <c r="T35" s="76"/>
    </row>
    <row r="36" spans="1:20">
      <c r="B36" s="44" t="s">
        <v>145</v>
      </c>
      <c r="C36" s="44" t="s">
        <v>98</v>
      </c>
      <c r="D36" s="44">
        <v>3840</v>
      </c>
      <c r="E36" s="44">
        <f>0</f>
        <v>0</v>
      </c>
      <c r="F36" s="44">
        <v>3340</v>
      </c>
      <c r="G36" s="44">
        <v>13709</v>
      </c>
      <c r="I36" s="44">
        <v>3340</v>
      </c>
      <c r="J36" s="44">
        <v>1984.04</v>
      </c>
      <c r="L36" s="56">
        <v>3340</v>
      </c>
      <c r="M36" s="56">
        <v>3340</v>
      </c>
      <c r="N36" s="56">
        <v>3340</v>
      </c>
      <c r="O36" s="56">
        <v>2132.6999999999998</v>
      </c>
      <c r="P36" s="56"/>
      <c r="Q36" s="68">
        <v>3340</v>
      </c>
      <c r="R36" s="78">
        <v>3340</v>
      </c>
      <c r="S36" s="44">
        <v>0</v>
      </c>
    </row>
    <row r="37" spans="1:20">
      <c r="B37" s="44" t="s">
        <v>280</v>
      </c>
      <c r="C37" s="44" t="s">
        <v>279</v>
      </c>
      <c r="D37" s="44">
        <v>10000</v>
      </c>
      <c r="E37" s="44">
        <f>0</f>
        <v>0</v>
      </c>
      <c r="F37" s="44">
        <v>63609</v>
      </c>
      <c r="G37" s="44">
        <v>78591</v>
      </c>
      <c r="I37" s="44">
        <v>0</v>
      </c>
      <c r="J37" s="44">
        <f>0</f>
        <v>0</v>
      </c>
      <c r="L37" s="56">
        <f>0</f>
        <v>0</v>
      </c>
      <c r="M37" s="56">
        <f>0</f>
        <v>0</v>
      </c>
      <c r="N37" s="56">
        <f>0</f>
        <v>0</v>
      </c>
      <c r="O37" s="56">
        <v>0</v>
      </c>
      <c r="P37" s="56"/>
      <c r="Q37" s="68">
        <v>0</v>
      </c>
      <c r="R37" s="78">
        <v>0</v>
      </c>
      <c r="S37" s="44">
        <v>0</v>
      </c>
    </row>
    <row r="38" spans="1:20">
      <c r="B38" s="44" t="s">
        <v>301</v>
      </c>
      <c r="C38" s="44" t="s">
        <v>302</v>
      </c>
      <c r="D38" s="44">
        <f>0</f>
        <v>0</v>
      </c>
      <c r="E38" s="44">
        <f>0</f>
        <v>0</v>
      </c>
      <c r="F38" s="44">
        <f>0</f>
        <v>0</v>
      </c>
      <c r="G38" s="44">
        <f>0</f>
        <v>0</v>
      </c>
      <c r="I38" s="44">
        <v>36000</v>
      </c>
      <c r="J38" s="44">
        <v>36000</v>
      </c>
      <c r="L38" s="56">
        <v>16500</v>
      </c>
      <c r="M38" s="56">
        <v>16500</v>
      </c>
      <c r="N38" s="56">
        <v>16500</v>
      </c>
      <c r="O38" s="56">
        <v>16533.48</v>
      </c>
      <c r="P38" s="56"/>
      <c r="Q38" s="68">
        <v>0</v>
      </c>
      <c r="R38" s="78">
        <v>0</v>
      </c>
      <c r="S38" s="44">
        <v>0</v>
      </c>
    </row>
    <row r="39" spans="1:20">
      <c r="A39" s="46" t="s">
        <v>159</v>
      </c>
      <c r="D39" s="46">
        <f t="shared" ref="D39:L39" si="9">SUM(D33:D38)</f>
        <v>36680</v>
      </c>
      <c r="E39" s="46">
        <f t="shared" si="9"/>
        <v>0</v>
      </c>
      <c r="F39" s="46">
        <f t="shared" si="9"/>
        <v>89699</v>
      </c>
      <c r="G39" s="46">
        <f t="shared" si="9"/>
        <v>110918</v>
      </c>
      <c r="H39" s="46"/>
      <c r="I39" s="46">
        <f t="shared" si="9"/>
        <v>63090</v>
      </c>
      <c r="J39" s="46">
        <f t="shared" si="9"/>
        <v>53868.66</v>
      </c>
      <c r="K39" s="46"/>
      <c r="L39" s="57">
        <f t="shared" si="9"/>
        <v>43590</v>
      </c>
      <c r="M39" s="57">
        <f t="shared" ref="M39" si="10">SUM(M33:M38)</f>
        <v>36590</v>
      </c>
      <c r="N39" s="46">
        <f>SUM(N33:N38)</f>
        <v>36590</v>
      </c>
      <c r="O39" s="46">
        <f>SUM(O33:O38)</f>
        <v>27896.880000000001</v>
      </c>
      <c r="P39" s="46"/>
      <c r="Q39" s="68">
        <f t="shared" ref="Q39:R39" si="11">SUM(Q33:Q38)</f>
        <v>22840</v>
      </c>
      <c r="R39" s="78">
        <f t="shared" si="11"/>
        <v>22840</v>
      </c>
      <c r="S39" s="44">
        <f>SUM(S33:S38)</f>
        <v>0</v>
      </c>
    </row>
    <row r="41" spans="1:20">
      <c r="A41" s="46" t="s">
        <v>160</v>
      </c>
    </row>
    <row r="42" spans="1:20">
      <c r="B42" s="44" t="s">
        <v>143</v>
      </c>
      <c r="C42" s="44" t="s">
        <v>49</v>
      </c>
      <c r="D42" s="44">
        <v>46000</v>
      </c>
      <c r="E42" s="44">
        <f>0</f>
        <v>0</v>
      </c>
      <c r="F42" s="44">
        <v>50600</v>
      </c>
      <c r="G42" s="44">
        <v>50600.09</v>
      </c>
      <c r="I42" s="44">
        <v>52000</v>
      </c>
      <c r="J42" s="44">
        <v>52000</v>
      </c>
      <c r="L42" s="56">
        <v>53560</v>
      </c>
      <c r="M42" s="56">
        <v>53560</v>
      </c>
      <c r="N42" s="56">
        <v>53560</v>
      </c>
      <c r="O42" s="56">
        <v>30900</v>
      </c>
      <c r="P42" s="56"/>
      <c r="Q42" s="68">
        <v>55167</v>
      </c>
      <c r="R42" s="78">
        <v>55167</v>
      </c>
      <c r="S42" s="44">
        <v>0</v>
      </c>
    </row>
    <row r="43" spans="1:20">
      <c r="B43" s="44" t="s">
        <v>62</v>
      </c>
      <c r="C43" s="44" t="s">
        <v>63</v>
      </c>
      <c r="D43" s="44">
        <v>1500</v>
      </c>
      <c r="E43" s="44">
        <f>0</f>
        <v>0</v>
      </c>
      <c r="F43" s="44">
        <v>1000</v>
      </c>
      <c r="G43" s="44">
        <f>0</f>
        <v>0</v>
      </c>
      <c r="I43" s="44">
        <v>1645</v>
      </c>
      <c r="J43" s="44">
        <f>0</f>
        <v>0</v>
      </c>
      <c r="L43" s="56">
        <f>0</f>
        <v>0</v>
      </c>
      <c r="M43" s="56">
        <f>0</f>
        <v>0</v>
      </c>
      <c r="N43" s="56">
        <f>0</f>
        <v>0</v>
      </c>
      <c r="O43" s="56">
        <v>0</v>
      </c>
      <c r="P43" s="56"/>
      <c r="Q43" s="68">
        <v>0</v>
      </c>
      <c r="R43" s="78">
        <v>0</v>
      </c>
      <c r="S43" s="44">
        <v>0</v>
      </c>
    </row>
    <row r="44" spans="1:20">
      <c r="B44" s="44" t="s">
        <v>96</v>
      </c>
      <c r="C44" s="44" t="s">
        <v>50</v>
      </c>
      <c r="D44" s="44">
        <v>750</v>
      </c>
      <c r="E44" s="44">
        <f>0</f>
        <v>0</v>
      </c>
      <c r="F44" s="44">
        <v>1000</v>
      </c>
      <c r="G44" s="44">
        <v>1669</v>
      </c>
      <c r="I44" s="44">
        <v>500</v>
      </c>
      <c r="J44" s="44">
        <v>349.99</v>
      </c>
      <c r="L44" s="56">
        <v>500</v>
      </c>
      <c r="M44" s="56">
        <v>500</v>
      </c>
      <c r="N44" s="56">
        <v>500</v>
      </c>
      <c r="O44" s="56">
        <v>0</v>
      </c>
      <c r="P44" s="56"/>
      <c r="Q44" s="68">
        <v>500</v>
      </c>
      <c r="R44" s="78">
        <v>500</v>
      </c>
      <c r="S44" s="44">
        <v>0</v>
      </c>
    </row>
    <row r="45" spans="1:20">
      <c r="B45" s="44" t="s">
        <v>145</v>
      </c>
      <c r="C45" s="44" t="s">
        <v>23</v>
      </c>
      <c r="D45" s="44">
        <v>16000</v>
      </c>
      <c r="E45" s="44">
        <f>0</f>
        <v>0</v>
      </c>
      <c r="F45" s="44">
        <v>16400</v>
      </c>
      <c r="G45" s="44">
        <f>13382.16+584</f>
        <v>13966.16</v>
      </c>
      <c r="I45" s="44">
        <v>16700</v>
      </c>
      <c r="J45" s="44">
        <v>16449.73</v>
      </c>
      <c r="L45" s="56">
        <v>18200</v>
      </c>
      <c r="M45" s="56">
        <v>18200</v>
      </c>
      <c r="N45" s="56">
        <v>18200</v>
      </c>
      <c r="O45" s="56">
        <v>8602.43</v>
      </c>
      <c r="P45" s="56"/>
      <c r="Q45" s="68">
        <v>18200</v>
      </c>
      <c r="R45" s="78">
        <v>18200</v>
      </c>
      <c r="S45" s="44">
        <v>0</v>
      </c>
    </row>
    <row r="46" spans="1:20">
      <c r="B46" s="44" t="s">
        <v>207</v>
      </c>
      <c r="C46" s="44" t="s">
        <v>208</v>
      </c>
      <c r="D46" s="44">
        <v>2500</v>
      </c>
      <c r="E46" s="44">
        <f>0</f>
        <v>0</v>
      </c>
      <c r="F46" s="44">
        <v>4000</v>
      </c>
      <c r="G46" s="44">
        <v>3029</v>
      </c>
      <c r="I46" s="44">
        <v>4000</v>
      </c>
      <c r="J46" s="44">
        <v>2286.5100000000002</v>
      </c>
      <c r="L46" s="56">
        <v>4000</v>
      </c>
      <c r="M46" s="56">
        <v>4000</v>
      </c>
      <c r="N46" s="56">
        <v>4000</v>
      </c>
      <c r="O46" s="56">
        <v>1516.46</v>
      </c>
      <c r="P46" s="56"/>
      <c r="Q46" s="68">
        <v>4000</v>
      </c>
      <c r="R46" s="78">
        <v>4000</v>
      </c>
      <c r="S46" s="44">
        <v>0</v>
      </c>
    </row>
    <row r="47" spans="1:20">
      <c r="B47" s="44" t="s">
        <v>237</v>
      </c>
      <c r="C47" s="44" t="s">
        <v>238</v>
      </c>
      <c r="D47" s="44">
        <v>2000</v>
      </c>
      <c r="E47" s="44">
        <f>0</f>
        <v>0</v>
      </c>
      <c r="F47" s="44">
        <v>2000</v>
      </c>
      <c r="G47" s="44">
        <f>0</f>
        <v>0</v>
      </c>
      <c r="I47" s="44">
        <v>500</v>
      </c>
      <c r="J47" s="44">
        <f>0</f>
        <v>0</v>
      </c>
      <c r="L47" s="56">
        <f>0</f>
        <v>0</v>
      </c>
      <c r="M47" s="56">
        <f>0</f>
        <v>0</v>
      </c>
      <c r="N47" s="56">
        <f>0</f>
        <v>0</v>
      </c>
      <c r="O47" s="56">
        <v>0</v>
      </c>
      <c r="P47" s="56"/>
      <c r="Q47" s="68">
        <v>0</v>
      </c>
      <c r="R47" s="78">
        <v>0</v>
      </c>
      <c r="S47" s="44">
        <v>0</v>
      </c>
    </row>
    <row r="48" spans="1:20">
      <c r="A48" s="46" t="s">
        <v>159</v>
      </c>
      <c r="D48" s="46">
        <f t="shared" ref="D48:L48" si="12">SUM(D42:D47)</f>
        <v>68750</v>
      </c>
      <c r="E48" s="46">
        <f t="shared" si="12"/>
        <v>0</v>
      </c>
      <c r="F48" s="46">
        <f t="shared" si="12"/>
        <v>75000</v>
      </c>
      <c r="G48" s="46">
        <f>SUM(G42:G47)</f>
        <v>69264.25</v>
      </c>
      <c r="H48" s="46"/>
      <c r="I48" s="46">
        <f t="shared" si="12"/>
        <v>75345</v>
      </c>
      <c r="J48" s="46">
        <f t="shared" si="12"/>
        <v>71086.23</v>
      </c>
      <c r="K48" s="46"/>
      <c r="L48" s="57">
        <f t="shared" si="12"/>
        <v>76260</v>
      </c>
      <c r="M48" s="57">
        <f t="shared" ref="M48" si="13">SUM(M42:M47)</f>
        <v>76260</v>
      </c>
      <c r="N48" s="46">
        <f>SUM(N42:N47)</f>
        <v>76260</v>
      </c>
      <c r="O48" s="46">
        <f>SUM(O42:O47)</f>
        <v>41018.89</v>
      </c>
      <c r="P48" s="46"/>
      <c r="Q48" s="68">
        <f t="shared" ref="Q48:R48" si="14">SUM(Q42:Q47)</f>
        <v>77867</v>
      </c>
      <c r="R48" s="78">
        <f t="shared" si="14"/>
        <v>77867</v>
      </c>
      <c r="S48" s="44">
        <f>SUM(S42:S47)</f>
        <v>0</v>
      </c>
    </row>
    <row r="50" spans="1:19">
      <c r="A50" s="46" t="s">
        <v>286</v>
      </c>
      <c r="C50" s="44" t="s">
        <v>54</v>
      </c>
      <c r="D50" s="44">
        <v>17000</v>
      </c>
      <c r="E50" s="44">
        <f>0</f>
        <v>0</v>
      </c>
      <c r="F50" s="44">
        <v>15000</v>
      </c>
      <c r="G50" s="44">
        <v>15000</v>
      </c>
      <c r="I50" s="44">
        <v>15000</v>
      </c>
      <c r="J50" s="44">
        <v>15000</v>
      </c>
      <c r="L50" s="56">
        <v>15000</v>
      </c>
      <c r="M50" s="56">
        <v>15000</v>
      </c>
      <c r="N50" s="56">
        <v>15000</v>
      </c>
      <c r="O50" s="56">
        <v>8750</v>
      </c>
      <c r="P50" s="56"/>
      <c r="Q50" s="68">
        <v>15000</v>
      </c>
      <c r="R50" s="78">
        <v>15000</v>
      </c>
      <c r="S50" s="44">
        <v>0</v>
      </c>
    </row>
    <row r="51" spans="1:19">
      <c r="A51" s="46" t="s">
        <v>287</v>
      </c>
      <c r="C51" s="44" t="s">
        <v>288</v>
      </c>
      <c r="D51" s="44">
        <f>0</f>
        <v>0</v>
      </c>
      <c r="E51" s="44">
        <f>0</f>
        <v>0</v>
      </c>
      <c r="F51" s="44">
        <v>10000</v>
      </c>
      <c r="G51" s="44">
        <v>2022</v>
      </c>
      <c r="I51" s="44">
        <v>4000</v>
      </c>
      <c r="J51" s="44">
        <v>790</v>
      </c>
      <c r="L51" s="56">
        <v>5000</v>
      </c>
      <c r="M51" s="56">
        <v>5000</v>
      </c>
      <c r="N51" s="56">
        <v>5000</v>
      </c>
      <c r="O51" s="56">
        <v>399</v>
      </c>
      <c r="P51" s="56"/>
      <c r="Q51" s="68">
        <v>5000</v>
      </c>
      <c r="R51" s="78">
        <v>5000</v>
      </c>
      <c r="S51" s="44">
        <v>0</v>
      </c>
    </row>
    <row r="52" spans="1:19">
      <c r="N52" s="56"/>
      <c r="O52" s="56"/>
      <c r="P52" s="56"/>
    </row>
    <row r="53" spans="1:19">
      <c r="A53" s="46" t="s">
        <v>24</v>
      </c>
      <c r="C53" s="44" t="s">
        <v>25</v>
      </c>
      <c r="D53" s="44">
        <f>0</f>
        <v>0</v>
      </c>
      <c r="E53" s="44">
        <f>0</f>
        <v>0</v>
      </c>
      <c r="F53" s="44">
        <f>0</f>
        <v>0</v>
      </c>
      <c r="G53" s="44">
        <f>0</f>
        <v>0</v>
      </c>
      <c r="I53" s="44">
        <f>0</f>
        <v>0</v>
      </c>
      <c r="J53" s="44">
        <f>0</f>
        <v>0</v>
      </c>
      <c r="L53" s="56">
        <f>0</f>
        <v>0</v>
      </c>
      <c r="M53" s="56">
        <f>0</f>
        <v>0</v>
      </c>
      <c r="N53" s="56">
        <f>0</f>
        <v>0</v>
      </c>
      <c r="O53" s="56">
        <v>0</v>
      </c>
      <c r="P53" s="56"/>
      <c r="Q53" s="68">
        <f>0</f>
        <v>0</v>
      </c>
      <c r="R53" s="78">
        <f>0</f>
        <v>0</v>
      </c>
      <c r="S53" s="44">
        <f>0</f>
        <v>0</v>
      </c>
    </row>
    <row r="54" spans="1:19">
      <c r="L54" s="57"/>
      <c r="M54" s="57"/>
      <c r="N54" s="57"/>
      <c r="O54" s="57"/>
      <c r="P54" s="57"/>
    </row>
    <row r="55" spans="1:19">
      <c r="A55" s="46" t="s">
        <v>56</v>
      </c>
      <c r="C55" s="44" t="s">
        <v>57</v>
      </c>
      <c r="D55" s="44">
        <f>0</f>
        <v>0</v>
      </c>
      <c r="E55" s="44">
        <f>0</f>
        <v>0</v>
      </c>
      <c r="F55" s="44">
        <f>0</f>
        <v>0</v>
      </c>
      <c r="G55" s="44">
        <f>0</f>
        <v>0</v>
      </c>
      <c r="I55" s="44">
        <f>0</f>
        <v>0</v>
      </c>
      <c r="J55" s="44">
        <f>0</f>
        <v>0</v>
      </c>
      <c r="L55" s="56">
        <f>0</f>
        <v>0</v>
      </c>
      <c r="M55" s="56">
        <f>0</f>
        <v>0</v>
      </c>
      <c r="N55" s="56">
        <f>0</f>
        <v>0</v>
      </c>
      <c r="O55" s="56">
        <v>0</v>
      </c>
      <c r="P55" s="56"/>
      <c r="Q55" s="68">
        <f>0</f>
        <v>0</v>
      </c>
      <c r="R55" s="78">
        <f>0</f>
        <v>0</v>
      </c>
      <c r="S55" s="44">
        <f>0</f>
        <v>0</v>
      </c>
    </row>
    <row r="56" spans="1:19">
      <c r="N56" s="56"/>
      <c r="O56" s="56"/>
      <c r="P56" s="56"/>
    </row>
    <row r="57" spans="1:19">
      <c r="A57" s="46" t="s">
        <v>28</v>
      </c>
      <c r="C57" s="44" t="s">
        <v>29</v>
      </c>
      <c r="D57" s="44">
        <f>0</f>
        <v>0</v>
      </c>
      <c r="E57" s="44">
        <f>0</f>
        <v>0</v>
      </c>
      <c r="F57" s="44">
        <f>0</f>
        <v>0</v>
      </c>
      <c r="G57" s="44">
        <f>0</f>
        <v>0</v>
      </c>
      <c r="I57" s="44">
        <f>0</f>
        <v>0</v>
      </c>
      <c r="J57" s="44">
        <f>0</f>
        <v>0</v>
      </c>
      <c r="L57" s="56">
        <f>0</f>
        <v>0</v>
      </c>
      <c r="M57" s="56">
        <f>0</f>
        <v>0</v>
      </c>
      <c r="N57" s="56">
        <f>0</f>
        <v>0</v>
      </c>
      <c r="O57" s="56">
        <v>0</v>
      </c>
      <c r="P57" s="56"/>
      <c r="Q57" s="68">
        <f>0</f>
        <v>0</v>
      </c>
      <c r="R57" s="78">
        <f>0</f>
        <v>0</v>
      </c>
      <c r="S57" s="44">
        <f>0</f>
        <v>0</v>
      </c>
    </row>
    <row r="58" spans="1:19">
      <c r="N58" s="56"/>
      <c r="O58" s="56"/>
      <c r="P58" s="56"/>
    </row>
    <row r="59" spans="1:19">
      <c r="A59" s="46" t="s">
        <v>30</v>
      </c>
      <c r="N59" s="56"/>
      <c r="O59" s="56"/>
      <c r="P59" s="56"/>
    </row>
    <row r="60" spans="1:19">
      <c r="B60" s="44" t="s">
        <v>143</v>
      </c>
      <c r="C60" s="44" t="s">
        <v>1</v>
      </c>
      <c r="D60" s="44">
        <v>2622</v>
      </c>
      <c r="E60" s="44">
        <f>0</f>
        <v>0</v>
      </c>
      <c r="F60" s="44">
        <v>2884</v>
      </c>
      <c r="G60" s="44">
        <v>2782</v>
      </c>
      <c r="I60" s="44">
        <v>2970.52</v>
      </c>
      <c r="J60" s="44">
        <v>2971</v>
      </c>
      <c r="L60" s="56">
        <v>3000</v>
      </c>
      <c r="M60" s="56">
        <v>3000</v>
      </c>
      <c r="N60" s="56">
        <v>3000</v>
      </c>
      <c r="O60" s="56">
        <v>1730.7</v>
      </c>
      <c r="P60" s="56"/>
      <c r="Q60" s="68">
        <v>3000</v>
      </c>
      <c r="R60" s="78">
        <v>3000</v>
      </c>
      <c r="S60" s="44">
        <v>0</v>
      </c>
    </row>
    <row r="61" spans="1:19">
      <c r="B61" s="44" t="s">
        <v>213</v>
      </c>
      <c r="C61" s="44" t="s">
        <v>183</v>
      </c>
      <c r="D61" s="44">
        <v>600</v>
      </c>
      <c r="E61" s="44">
        <f>0</f>
        <v>0</v>
      </c>
      <c r="F61" s="44">
        <v>600</v>
      </c>
      <c r="G61" s="44">
        <v>60</v>
      </c>
      <c r="I61" s="44">
        <v>600</v>
      </c>
      <c r="J61" s="44">
        <v>555</v>
      </c>
      <c r="L61" s="56">
        <v>600</v>
      </c>
      <c r="M61" s="56">
        <v>600</v>
      </c>
      <c r="N61" s="56">
        <v>600</v>
      </c>
      <c r="O61" s="56">
        <v>0</v>
      </c>
      <c r="P61" s="56"/>
      <c r="Q61" s="68">
        <v>600</v>
      </c>
      <c r="R61" s="78">
        <v>600</v>
      </c>
      <c r="S61" s="44">
        <v>0</v>
      </c>
    </row>
    <row r="62" spans="1:19">
      <c r="B62" s="44" t="s">
        <v>167</v>
      </c>
      <c r="C62" s="44" t="s">
        <v>168</v>
      </c>
      <c r="D62" s="44">
        <f>0</f>
        <v>0</v>
      </c>
      <c r="E62" s="44">
        <f>0</f>
        <v>0</v>
      </c>
      <c r="F62" s="44">
        <v>0</v>
      </c>
      <c r="G62" s="44">
        <f>0</f>
        <v>0</v>
      </c>
      <c r="I62" s="44">
        <v>0</v>
      </c>
      <c r="J62" s="44">
        <v>12147.4</v>
      </c>
      <c r="L62" s="56">
        <f>0</f>
        <v>0</v>
      </c>
      <c r="M62" s="56">
        <f>0</f>
        <v>0</v>
      </c>
      <c r="N62" s="56">
        <f>0</f>
        <v>0</v>
      </c>
      <c r="O62" s="56">
        <v>0</v>
      </c>
      <c r="P62" s="56"/>
      <c r="Q62" s="68">
        <v>0</v>
      </c>
      <c r="R62" s="78">
        <v>0</v>
      </c>
      <c r="S62" s="44">
        <v>0</v>
      </c>
    </row>
    <row r="63" spans="1:19">
      <c r="B63" s="44" t="s">
        <v>145</v>
      </c>
      <c r="C63" s="44" t="s">
        <v>169</v>
      </c>
      <c r="D63" s="44">
        <v>15000</v>
      </c>
      <c r="E63" s="44">
        <f>0</f>
        <v>0</v>
      </c>
      <c r="F63" s="44">
        <v>15000</v>
      </c>
      <c r="G63" s="44">
        <v>9711</v>
      </c>
      <c r="I63" s="44">
        <v>15000</v>
      </c>
      <c r="J63" s="44">
        <v>10618.35</v>
      </c>
      <c r="L63" s="56">
        <v>12000</v>
      </c>
      <c r="M63" s="56">
        <v>12000</v>
      </c>
      <c r="N63" s="56">
        <v>12000</v>
      </c>
      <c r="O63" s="56">
        <v>11844.69</v>
      </c>
      <c r="P63" s="56"/>
      <c r="Q63" s="68">
        <v>20000</v>
      </c>
      <c r="R63" s="78">
        <v>20000</v>
      </c>
      <c r="S63" s="44">
        <v>0</v>
      </c>
    </row>
    <row r="64" spans="1:19">
      <c r="A64" s="46" t="s">
        <v>159</v>
      </c>
      <c r="D64" s="46">
        <f>SUM(D60:D63)</f>
        <v>18222</v>
      </c>
      <c r="E64" s="46">
        <f t="shared" ref="E64" si="15">SUM(E60:E63)</f>
        <v>0</v>
      </c>
      <c r="F64" s="46">
        <f>SUM(F60:F63)</f>
        <v>18484</v>
      </c>
      <c r="G64" s="46">
        <f>SUM(G60:G63)</f>
        <v>12553</v>
      </c>
      <c r="H64" s="46"/>
      <c r="I64" s="46">
        <f>SUM(I60:I63)</f>
        <v>18570.52</v>
      </c>
      <c r="J64" s="46">
        <f>SUM(J60:J63)</f>
        <v>26291.75</v>
      </c>
      <c r="K64" s="46"/>
      <c r="L64" s="57">
        <f>SUM(L60:L63)</f>
        <v>15600</v>
      </c>
      <c r="M64" s="57">
        <f t="shared" ref="M64" si="16">SUM(M60:M63)</f>
        <v>15600</v>
      </c>
      <c r="N64" s="46">
        <f>SUM(N60:N63)</f>
        <v>15600</v>
      </c>
      <c r="O64" s="46">
        <f>SUM(O60:O63)</f>
        <v>13575.390000000001</v>
      </c>
      <c r="P64" s="46"/>
      <c r="Q64" s="68">
        <f>SUM(Q60:Q63)</f>
        <v>23600</v>
      </c>
      <c r="R64" s="78">
        <f t="shared" ref="R64" si="17">SUM(R60:R63)</f>
        <v>23600</v>
      </c>
      <c r="S64" s="44">
        <f>SUM(S60:S63)</f>
        <v>0</v>
      </c>
    </row>
    <row r="66" spans="1:19">
      <c r="A66" s="46" t="s">
        <v>170</v>
      </c>
    </row>
    <row r="67" spans="1:19">
      <c r="B67" s="44" t="s">
        <v>171</v>
      </c>
      <c r="C67" s="44" t="s">
        <v>113</v>
      </c>
      <c r="D67" s="44">
        <v>24904</v>
      </c>
      <c r="E67" s="44">
        <f>0</f>
        <v>0</v>
      </c>
      <c r="F67" s="44">
        <v>26241</v>
      </c>
      <c r="G67" s="44">
        <v>26499</v>
      </c>
      <c r="I67" s="44">
        <v>30000</v>
      </c>
      <c r="J67" s="44">
        <v>28561.65</v>
      </c>
      <c r="L67" s="56">
        <v>33500</v>
      </c>
      <c r="M67" s="56">
        <v>33500</v>
      </c>
      <c r="N67" s="56">
        <v>33500</v>
      </c>
      <c r="O67" s="56">
        <v>31620.68</v>
      </c>
      <c r="P67" s="56"/>
      <c r="Q67" s="68">
        <v>36850</v>
      </c>
      <c r="R67" s="78">
        <v>33834</v>
      </c>
      <c r="S67" s="44">
        <v>0</v>
      </c>
    </row>
    <row r="68" spans="1:19">
      <c r="B68" s="44" t="s">
        <v>111</v>
      </c>
      <c r="C68" s="44" t="s">
        <v>51</v>
      </c>
      <c r="D68" s="44">
        <v>900</v>
      </c>
      <c r="E68" s="44">
        <f>0</f>
        <v>0</v>
      </c>
      <c r="F68" s="44">
        <v>900</v>
      </c>
      <c r="G68" s="44">
        <v>900</v>
      </c>
      <c r="I68" s="44">
        <v>900</v>
      </c>
      <c r="J68" s="44">
        <v>900</v>
      </c>
      <c r="L68" s="56">
        <v>900</v>
      </c>
      <c r="M68" s="56">
        <v>900</v>
      </c>
      <c r="N68" s="56">
        <v>900</v>
      </c>
      <c r="O68" s="56">
        <v>900</v>
      </c>
      <c r="P68" s="56"/>
      <c r="Q68" s="68">
        <v>900</v>
      </c>
      <c r="R68" s="78">
        <v>900</v>
      </c>
      <c r="S68" s="44">
        <v>1000</v>
      </c>
    </row>
    <row r="69" spans="1:19">
      <c r="B69" s="44" t="s">
        <v>273</v>
      </c>
      <c r="C69" s="44" t="s">
        <v>165</v>
      </c>
      <c r="D69" s="44">
        <v>17520</v>
      </c>
      <c r="E69" s="44">
        <f>0</f>
        <v>0</v>
      </c>
      <c r="F69" s="44">
        <v>0</v>
      </c>
      <c r="G69" s="44">
        <f>0</f>
        <v>0</v>
      </c>
      <c r="I69" s="44">
        <f>0</f>
        <v>0</v>
      </c>
      <c r="J69" s="44">
        <f>0</f>
        <v>0</v>
      </c>
      <c r="L69" s="56">
        <f>0</f>
        <v>0</v>
      </c>
      <c r="M69" s="56">
        <f>0</f>
        <v>0</v>
      </c>
      <c r="N69" s="56">
        <f>0</f>
        <v>0</v>
      </c>
      <c r="O69" s="56">
        <v>0</v>
      </c>
      <c r="P69" s="56"/>
      <c r="Q69" s="68">
        <v>0</v>
      </c>
      <c r="R69" s="78">
        <v>0</v>
      </c>
      <c r="S69" s="44">
        <v>0</v>
      </c>
    </row>
    <row r="70" spans="1:19">
      <c r="B70" s="44" t="s">
        <v>55</v>
      </c>
      <c r="C70" s="44" t="s">
        <v>215</v>
      </c>
      <c r="D70" s="44">
        <f>0</f>
        <v>0</v>
      </c>
      <c r="E70" s="44">
        <f>0</f>
        <v>0</v>
      </c>
      <c r="F70" s="44">
        <v>0</v>
      </c>
      <c r="G70" s="44">
        <f>0</f>
        <v>0</v>
      </c>
      <c r="I70" s="44">
        <f>0</f>
        <v>0</v>
      </c>
      <c r="J70" s="44">
        <f>0</f>
        <v>0</v>
      </c>
      <c r="L70" s="56">
        <f>0</f>
        <v>0</v>
      </c>
      <c r="M70" s="56">
        <f>0</f>
        <v>0</v>
      </c>
      <c r="N70" s="56">
        <f>0</f>
        <v>0</v>
      </c>
      <c r="O70" s="56">
        <v>0</v>
      </c>
      <c r="P70" s="56"/>
      <c r="Q70" s="68">
        <v>0</v>
      </c>
      <c r="R70" s="78">
        <v>0</v>
      </c>
      <c r="S70" s="44">
        <v>0</v>
      </c>
    </row>
    <row r="71" spans="1:19">
      <c r="A71" s="46" t="s">
        <v>159</v>
      </c>
      <c r="D71" s="46">
        <f t="shared" ref="D71:L71" si="18">SUM(D67:D70)</f>
        <v>43324</v>
      </c>
      <c r="E71" s="46">
        <f t="shared" si="18"/>
        <v>0</v>
      </c>
      <c r="F71" s="46">
        <f t="shared" si="18"/>
        <v>27141</v>
      </c>
      <c r="G71" s="46">
        <f t="shared" si="18"/>
        <v>27399</v>
      </c>
      <c r="H71" s="46"/>
      <c r="I71" s="46">
        <f t="shared" si="18"/>
        <v>30900</v>
      </c>
      <c r="J71" s="46">
        <f t="shared" si="18"/>
        <v>29461.65</v>
      </c>
      <c r="K71" s="46"/>
      <c r="L71" s="57">
        <f t="shared" si="18"/>
        <v>34400</v>
      </c>
      <c r="M71" s="57">
        <f t="shared" ref="M71" si="19">SUM(M67:M70)</f>
        <v>34400</v>
      </c>
      <c r="N71" s="46">
        <f>SUM(N67:N70)</f>
        <v>34400</v>
      </c>
      <c r="O71" s="46">
        <f>SUM(O67:O70)</f>
        <v>32520.68</v>
      </c>
      <c r="P71" s="46"/>
      <c r="Q71" s="68">
        <f t="shared" ref="Q71:R71" si="20">SUM(Q67:Q70)</f>
        <v>37750</v>
      </c>
      <c r="R71" s="78">
        <f t="shared" si="20"/>
        <v>34734</v>
      </c>
      <c r="S71" s="44">
        <f>SUM(S67:S70)</f>
        <v>1000</v>
      </c>
    </row>
    <row r="72" spans="1:19">
      <c r="D72" s="49"/>
      <c r="E72" s="49"/>
      <c r="F72" s="49"/>
      <c r="G72" s="49"/>
      <c r="H72" s="49"/>
      <c r="I72" s="49"/>
      <c r="J72" s="49"/>
      <c r="K72" s="49"/>
      <c r="L72" s="58"/>
      <c r="M72" s="58"/>
      <c r="N72" s="49"/>
      <c r="O72" s="49"/>
      <c r="P72" s="49"/>
    </row>
    <row r="73" spans="1:19" ht="13.8" thickBot="1">
      <c r="A73" s="46" t="s">
        <v>341</v>
      </c>
      <c r="D73" s="53">
        <f>SUM(D9,D17,D23,D30,D39,D48,D50:D57,D64,D71)</f>
        <v>265253</v>
      </c>
      <c r="E73" s="53">
        <f>SUM(E9,E17,E23,E30,E39,E48,E50:E57,E64,E71)</f>
        <v>0</v>
      </c>
      <c r="F73" s="53">
        <f>SUM(F9,F17,F23,F30,F39,F48,F50:F57,F64,F71)</f>
        <v>341784.43</v>
      </c>
      <c r="G73" s="53">
        <f>SUM(G9,G17,G23,G30,G39,G48,G50:G57,G64,G71)</f>
        <v>341413.54</v>
      </c>
      <c r="H73" s="53"/>
      <c r="I73" s="53">
        <f>SUM(I9,I17,I23,I30,I39,I48,I50:I57,I64,I71)</f>
        <v>331807.46000000002</v>
      </c>
      <c r="J73" s="53">
        <f>SUM(J9,J17,J23,J30,J39,J48,J50:J57,J64,J71)</f>
        <v>302232.78000000003</v>
      </c>
      <c r="K73" s="53"/>
      <c r="L73" s="59">
        <f t="shared" ref="L73:S73" si="21">SUM(L9,L17,L23,L30,L39,L48,L50:L57,L64,L71)</f>
        <v>314376</v>
      </c>
      <c r="M73" s="59">
        <f t="shared" si="21"/>
        <v>306376</v>
      </c>
      <c r="N73" s="53">
        <f t="shared" si="21"/>
        <v>306376</v>
      </c>
      <c r="O73" s="53">
        <f t="shared" si="21"/>
        <v>197382.71000000002</v>
      </c>
      <c r="P73" s="53">
        <f t="shared" si="21"/>
        <v>0</v>
      </c>
      <c r="Q73" s="69">
        <f t="shared" si="21"/>
        <v>324504</v>
      </c>
      <c r="R73" s="79">
        <f t="shared" si="21"/>
        <v>318088</v>
      </c>
      <c r="S73" s="53">
        <f t="shared" si="21"/>
        <v>4058</v>
      </c>
    </row>
    <row r="74" spans="1:19">
      <c r="D74" s="47"/>
      <c r="E74" s="47"/>
      <c r="F74" s="47"/>
      <c r="G74" s="47"/>
      <c r="H74" s="47"/>
      <c r="I74" s="47"/>
      <c r="J74" s="47"/>
      <c r="K74" s="47"/>
      <c r="L74" s="60"/>
      <c r="M74" s="60"/>
      <c r="N74" s="47"/>
      <c r="O74" s="47"/>
      <c r="P74" s="47"/>
    </row>
    <row r="75" spans="1:19">
      <c r="A75" s="46" t="s">
        <v>214</v>
      </c>
    </row>
    <row r="77" spans="1:19">
      <c r="A77" s="46" t="s">
        <v>104</v>
      </c>
    </row>
    <row r="78" spans="1:19">
      <c r="B78" s="44" t="s">
        <v>143</v>
      </c>
      <c r="C78" s="44" t="s">
        <v>105</v>
      </c>
      <c r="D78" s="44">
        <v>4999</v>
      </c>
      <c r="E78" s="44">
        <f>0</f>
        <v>0</v>
      </c>
      <c r="F78" s="44">
        <v>5500</v>
      </c>
      <c r="G78" s="44">
        <v>5305</v>
      </c>
      <c r="I78" s="44">
        <v>5665</v>
      </c>
      <c r="J78" s="44">
        <v>5664.88</v>
      </c>
      <c r="L78" s="56">
        <v>5665</v>
      </c>
      <c r="M78" s="56">
        <v>5665</v>
      </c>
      <c r="N78" s="56">
        <v>5665</v>
      </c>
      <c r="O78" s="56">
        <v>3268.2</v>
      </c>
      <c r="P78" s="56"/>
      <c r="Q78" s="68">
        <v>6105</v>
      </c>
      <c r="R78" s="78">
        <v>6105</v>
      </c>
      <c r="S78" s="44">
        <v>0</v>
      </c>
    </row>
    <row r="79" spans="1:19">
      <c r="B79" s="44" t="s">
        <v>106</v>
      </c>
      <c r="C79" s="44" t="s">
        <v>107</v>
      </c>
      <c r="D79" s="44">
        <v>500</v>
      </c>
      <c r="E79" s="44">
        <f>0</f>
        <v>0</v>
      </c>
      <c r="F79" s="44">
        <v>600</v>
      </c>
      <c r="G79" s="44">
        <v>105</v>
      </c>
      <c r="I79" s="44">
        <v>600</v>
      </c>
      <c r="J79" s="44">
        <v>1110</v>
      </c>
      <c r="L79" s="56">
        <v>1500</v>
      </c>
      <c r="M79" s="56">
        <v>1500</v>
      </c>
      <c r="N79" s="56">
        <v>1500</v>
      </c>
      <c r="O79" s="56">
        <v>320</v>
      </c>
      <c r="P79" s="56"/>
      <c r="Q79" s="68">
        <v>1500</v>
      </c>
      <c r="R79" s="78">
        <v>1500</v>
      </c>
      <c r="S79" s="44">
        <v>0</v>
      </c>
    </row>
    <row r="80" spans="1:19">
      <c r="A80" s="46" t="s">
        <v>159</v>
      </c>
      <c r="D80" s="46">
        <f t="shared" ref="D80:L80" si="22">SUM(D78:D79)</f>
        <v>5499</v>
      </c>
      <c r="E80" s="46">
        <f t="shared" si="22"/>
        <v>0</v>
      </c>
      <c r="F80" s="46">
        <f t="shared" si="22"/>
        <v>6100</v>
      </c>
      <c r="G80" s="46">
        <f t="shared" si="22"/>
        <v>5410</v>
      </c>
      <c r="H80" s="46"/>
      <c r="I80" s="46">
        <f t="shared" si="22"/>
        <v>6265</v>
      </c>
      <c r="J80" s="46">
        <f t="shared" si="22"/>
        <v>6774.88</v>
      </c>
      <c r="K80" s="46"/>
      <c r="L80" s="57">
        <f t="shared" si="22"/>
        <v>7165</v>
      </c>
      <c r="M80" s="57">
        <f t="shared" ref="M80" si="23">SUM(M78:M79)</f>
        <v>7165</v>
      </c>
      <c r="N80" s="46">
        <f>SUM(N78:N79)</f>
        <v>7165</v>
      </c>
      <c r="O80" s="46">
        <f>SUM(O78:O79)</f>
        <v>3588.2</v>
      </c>
      <c r="P80" s="46"/>
      <c r="Q80" s="68">
        <f t="shared" ref="Q80:R80" si="24">SUM(Q78:Q79)</f>
        <v>7605</v>
      </c>
      <c r="R80" s="78">
        <f t="shared" si="24"/>
        <v>7605</v>
      </c>
      <c r="S80" s="44">
        <f>SUM(S78:S79)</f>
        <v>0</v>
      </c>
    </row>
    <row r="82" spans="1:19">
      <c r="A82" s="46" t="s">
        <v>108</v>
      </c>
    </row>
    <row r="83" spans="1:19">
      <c r="B83" s="44" t="s">
        <v>143</v>
      </c>
      <c r="C83" s="44" t="s">
        <v>109</v>
      </c>
      <c r="D83" s="44">
        <v>20160</v>
      </c>
      <c r="E83" s="44">
        <f>0</f>
        <v>0</v>
      </c>
      <c r="F83" s="44">
        <v>20500</v>
      </c>
      <c r="G83" s="44">
        <v>10549</v>
      </c>
      <c r="I83" s="44">
        <v>21115</v>
      </c>
      <c r="J83" s="44">
        <v>11559.55</v>
      </c>
      <c r="L83" s="56">
        <v>21500</v>
      </c>
      <c r="M83" s="56">
        <v>21500</v>
      </c>
      <c r="N83" s="56">
        <v>21500</v>
      </c>
      <c r="O83" s="56">
        <v>7894.3</v>
      </c>
      <c r="P83" s="56"/>
      <c r="Q83" s="68">
        <v>21500</v>
      </c>
      <c r="R83" s="78">
        <v>21500</v>
      </c>
      <c r="S83" s="44">
        <v>0</v>
      </c>
    </row>
    <row r="84" spans="1:19">
      <c r="B84" s="44" t="s">
        <v>354</v>
      </c>
      <c r="C84" s="44" t="s">
        <v>281</v>
      </c>
      <c r="D84" s="44">
        <v>5000</v>
      </c>
      <c r="E84" s="44">
        <f>0</f>
        <v>0</v>
      </c>
      <c r="F84" s="44">
        <v>3106</v>
      </c>
      <c r="G84" s="44">
        <v>56</v>
      </c>
      <c r="I84" s="44">
        <v>3199.1800000000003</v>
      </c>
      <c r="J84" s="44">
        <v>590</v>
      </c>
      <c r="L84" s="56">
        <v>10400</v>
      </c>
      <c r="M84" s="56">
        <v>10400</v>
      </c>
      <c r="N84" s="56">
        <v>10400</v>
      </c>
      <c r="O84" s="56">
        <v>1120</v>
      </c>
      <c r="P84" s="56"/>
      <c r="Q84" s="68">
        <v>10400</v>
      </c>
      <c r="R84" s="78">
        <v>10400</v>
      </c>
      <c r="S84" s="44">
        <v>0</v>
      </c>
    </row>
    <row r="85" spans="1:19">
      <c r="B85" s="44" t="s">
        <v>96</v>
      </c>
      <c r="C85" s="44" t="s">
        <v>110</v>
      </c>
      <c r="D85" s="44">
        <v>2500</v>
      </c>
      <c r="E85" s="44">
        <f>0</f>
        <v>0</v>
      </c>
      <c r="F85" s="44">
        <v>1000</v>
      </c>
      <c r="G85" s="44">
        <f>0</f>
        <v>0</v>
      </c>
      <c r="I85" s="44">
        <v>1000</v>
      </c>
      <c r="J85" s="44">
        <f>0</f>
        <v>0</v>
      </c>
      <c r="L85" s="56">
        <v>1000</v>
      </c>
      <c r="M85" s="56">
        <v>1000</v>
      </c>
      <c r="N85" s="56">
        <v>1000</v>
      </c>
      <c r="O85" s="56">
        <v>0</v>
      </c>
      <c r="P85" s="56"/>
      <c r="Q85" s="68">
        <v>1000</v>
      </c>
      <c r="R85" s="78">
        <v>1000</v>
      </c>
      <c r="S85" s="44">
        <v>0</v>
      </c>
    </row>
    <row r="86" spans="1:19">
      <c r="B86" s="44" t="s">
        <v>106</v>
      </c>
      <c r="C86" s="44" t="s">
        <v>0</v>
      </c>
      <c r="D86" s="44">
        <v>6360</v>
      </c>
      <c r="E86" s="44">
        <f>0</f>
        <v>0</v>
      </c>
      <c r="F86" s="44">
        <v>6320</v>
      </c>
      <c r="G86" s="44">
        <v>2024</v>
      </c>
      <c r="I86" s="44">
        <v>6320</v>
      </c>
      <c r="J86" s="44">
        <v>5082.38</v>
      </c>
      <c r="L86" s="56">
        <v>6320</v>
      </c>
      <c r="M86" s="56">
        <v>6320</v>
      </c>
      <c r="N86" s="56">
        <v>6320</v>
      </c>
      <c r="O86" s="56">
        <v>1834.43</v>
      </c>
      <c r="P86" s="56"/>
      <c r="Q86" s="68">
        <v>6600</v>
      </c>
      <c r="R86" s="78">
        <v>6600</v>
      </c>
      <c r="S86" s="44">
        <v>0</v>
      </c>
    </row>
    <row r="87" spans="1:19">
      <c r="B87" s="44" t="s">
        <v>282</v>
      </c>
      <c r="C87" s="44" t="s">
        <v>272</v>
      </c>
      <c r="D87" s="44">
        <v>10000</v>
      </c>
      <c r="E87" s="44">
        <f>0</f>
        <v>0</v>
      </c>
      <c r="F87" s="44">
        <v>10000</v>
      </c>
      <c r="G87" s="44">
        <f>0</f>
        <v>0</v>
      </c>
      <c r="I87" s="44">
        <f>0</f>
        <v>0</v>
      </c>
      <c r="J87" s="44">
        <f>0</f>
        <v>0</v>
      </c>
      <c r="L87" s="56">
        <v>10000</v>
      </c>
      <c r="M87" s="56">
        <v>10000</v>
      </c>
      <c r="N87" s="56">
        <v>10000</v>
      </c>
      <c r="O87" s="56">
        <v>0</v>
      </c>
      <c r="P87" s="56"/>
      <c r="Q87" s="68">
        <v>5000</v>
      </c>
      <c r="R87" s="78">
        <v>5000</v>
      </c>
      <c r="S87" s="44">
        <v>0</v>
      </c>
    </row>
    <row r="88" spans="1:19">
      <c r="A88" s="46" t="s">
        <v>159</v>
      </c>
      <c r="D88" s="46">
        <f t="shared" ref="D88:L88" si="25">SUM(D83:D87)</f>
        <v>44020</v>
      </c>
      <c r="E88" s="46">
        <f t="shared" si="25"/>
        <v>0</v>
      </c>
      <c r="F88" s="46">
        <f t="shared" si="25"/>
        <v>40926</v>
      </c>
      <c r="G88" s="46">
        <f t="shared" si="25"/>
        <v>12629</v>
      </c>
      <c r="H88" s="46"/>
      <c r="I88" s="46">
        <f t="shared" si="25"/>
        <v>31634.18</v>
      </c>
      <c r="J88" s="46">
        <f t="shared" si="25"/>
        <v>17231.93</v>
      </c>
      <c r="K88" s="46"/>
      <c r="L88" s="57">
        <f t="shared" si="25"/>
        <v>49220</v>
      </c>
      <c r="M88" s="57">
        <f t="shared" ref="M88" si="26">SUM(M83:M87)</f>
        <v>49220</v>
      </c>
      <c r="N88" s="46">
        <f>SUM(N83:N87)</f>
        <v>49220</v>
      </c>
      <c r="O88" s="46">
        <f>SUM(O83:O87)</f>
        <v>10848.73</v>
      </c>
      <c r="P88" s="46"/>
      <c r="Q88" s="68">
        <f t="shared" ref="Q88:R88" si="27">SUM(Q83:Q87)</f>
        <v>44500</v>
      </c>
      <c r="R88" s="78">
        <f t="shared" si="27"/>
        <v>44500</v>
      </c>
      <c r="S88" s="44">
        <f>SUM(S83:S87)</f>
        <v>0</v>
      </c>
    </row>
    <row r="90" spans="1:19" ht="13.8" thickBot="1">
      <c r="A90" s="46" t="s">
        <v>178</v>
      </c>
      <c r="D90" s="53">
        <f>SUM(D80,D88)</f>
        <v>49519</v>
      </c>
      <c r="E90" s="53">
        <f t="shared" ref="E90:L90" si="28">SUM(E80,E88)</f>
        <v>0</v>
      </c>
      <c r="F90" s="53">
        <f t="shared" si="28"/>
        <v>47026</v>
      </c>
      <c r="G90" s="53">
        <f t="shared" si="28"/>
        <v>18039</v>
      </c>
      <c r="H90" s="53"/>
      <c r="I90" s="53">
        <f t="shared" si="28"/>
        <v>37899.18</v>
      </c>
      <c r="J90" s="53">
        <f t="shared" si="28"/>
        <v>24006.81</v>
      </c>
      <c r="K90" s="53"/>
      <c r="L90" s="59">
        <f t="shared" si="28"/>
        <v>56385</v>
      </c>
      <c r="M90" s="59">
        <f t="shared" ref="M90" si="29">SUM(M80,M88)</f>
        <v>56385</v>
      </c>
      <c r="N90" s="53">
        <f>SUM(N80,N88)</f>
        <v>56385</v>
      </c>
      <c r="O90" s="53">
        <f>SUM(O80,O88)</f>
        <v>14436.93</v>
      </c>
      <c r="P90" s="53">
        <f t="shared" ref="P90:S90" si="30">SUM(P80,P88)</f>
        <v>0</v>
      </c>
      <c r="Q90" s="69">
        <f t="shared" si="30"/>
        <v>52105</v>
      </c>
      <c r="R90" s="79">
        <f t="shared" si="30"/>
        <v>52105</v>
      </c>
      <c r="S90" s="53">
        <f t="shared" si="30"/>
        <v>0</v>
      </c>
    </row>
    <row r="92" spans="1:19">
      <c r="A92" s="46" t="s">
        <v>69</v>
      </c>
      <c r="C92" s="44" t="s">
        <v>70</v>
      </c>
      <c r="D92" s="44">
        <f>0</f>
        <v>0</v>
      </c>
      <c r="E92" s="44">
        <f>0</f>
        <v>0</v>
      </c>
      <c r="F92" s="44">
        <f>0</f>
        <v>0</v>
      </c>
      <c r="G92" s="44">
        <f>0</f>
        <v>0</v>
      </c>
      <c r="I92" s="44">
        <f>0</f>
        <v>0</v>
      </c>
      <c r="J92" s="44">
        <f>0</f>
        <v>0</v>
      </c>
      <c r="L92" s="56">
        <f>0</f>
        <v>0</v>
      </c>
      <c r="M92" s="56">
        <f>0</f>
        <v>0</v>
      </c>
      <c r="N92" s="44">
        <f>0</f>
        <v>0</v>
      </c>
      <c r="Q92" s="68">
        <f>0</f>
        <v>0</v>
      </c>
      <c r="R92" s="78">
        <f>0</f>
        <v>0</v>
      </c>
      <c r="S92" s="44">
        <f>0</f>
        <v>0</v>
      </c>
    </row>
    <row r="94" spans="1:19" ht="13.8" thickBot="1">
      <c r="A94" s="46" t="s">
        <v>224</v>
      </c>
      <c r="D94" s="53">
        <f>D92</f>
        <v>0</v>
      </c>
      <c r="E94" s="53"/>
      <c r="F94" s="53">
        <f>F92+F93</f>
        <v>0</v>
      </c>
      <c r="G94" s="53"/>
      <c r="H94" s="53"/>
      <c r="I94" s="53">
        <v>0</v>
      </c>
      <c r="J94" s="53">
        <f>J92+J93</f>
        <v>0</v>
      </c>
      <c r="K94" s="53"/>
      <c r="L94" s="59">
        <f>L92+L93</f>
        <v>0</v>
      </c>
      <c r="M94" s="59">
        <f>M92+M93</f>
        <v>0</v>
      </c>
      <c r="N94" s="53">
        <f>N92+N93</f>
        <v>0</v>
      </c>
      <c r="O94" s="53">
        <f t="shared" ref="O94:S94" si="31">O92+O93</f>
        <v>0</v>
      </c>
      <c r="P94" s="53">
        <f t="shared" si="31"/>
        <v>0</v>
      </c>
      <c r="Q94" s="69">
        <f t="shared" si="31"/>
        <v>0</v>
      </c>
      <c r="R94" s="79">
        <f t="shared" si="31"/>
        <v>0</v>
      </c>
      <c r="S94" s="53">
        <f t="shared" si="31"/>
        <v>0</v>
      </c>
    </row>
    <row r="96" spans="1:19">
      <c r="A96" s="46" t="s">
        <v>225</v>
      </c>
    </row>
    <row r="98" spans="1:19">
      <c r="A98" s="46" t="s">
        <v>226</v>
      </c>
    </row>
    <row r="99" spans="1:19">
      <c r="B99" s="44" t="s">
        <v>143</v>
      </c>
      <c r="C99" s="44" t="s">
        <v>227</v>
      </c>
      <c r="D99" s="44">
        <v>60000</v>
      </c>
      <c r="E99" s="44">
        <f>0</f>
        <v>0</v>
      </c>
      <c r="F99" s="44">
        <v>66675</v>
      </c>
      <c r="G99" s="44">
        <v>66675</v>
      </c>
      <c r="I99" s="44">
        <v>75000</v>
      </c>
      <c r="J99" s="44">
        <v>53461.58</v>
      </c>
      <c r="L99" s="56">
        <v>65000</v>
      </c>
      <c r="M99" s="56">
        <v>65000</v>
      </c>
      <c r="N99" s="56">
        <v>65000</v>
      </c>
      <c r="O99" s="56">
        <v>37500</v>
      </c>
      <c r="P99" s="56"/>
      <c r="Q99" s="68">
        <v>65000</v>
      </c>
      <c r="R99" s="78">
        <v>65000</v>
      </c>
      <c r="S99" s="44">
        <v>0</v>
      </c>
    </row>
    <row r="100" spans="1:19">
      <c r="B100" s="44" t="s">
        <v>145</v>
      </c>
      <c r="C100" s="44" t="s">
        <v>228</v>
      </c>
      <c r="D100" s="44">
        <v>1500</v>
      </c>
      <c r="E100" s="44">
        <f>0</f>
        <v>0</v>
      </c>
      <c r="F100" s="44">
        <v>600</v>
      </c>
      <c r="G100" s="44">
        <v>416</v>
      </c>
      <c r="I100" s="44">
        <v>2825</v>
      </c>
      <c r="J100" s="44">
        <v>410.4</v>
      </c>
      <c r="L100" s="56">
        <v>2825</v>
      </c>
      <c r="M100" s="56">
        <v>2825</v>
      </c>
      <c r="N100" s="56">
        <v>2825</v>
      </c>
      <c r="O100" s="56">
        <v>1043.25</v>
      </c>
      <c r="P100" s="56"/>
      <c r="Q100" s="68">
        <v>3625</v>
      </c>
      <c r="R100" s="78">
        <v>3625</v>
      </c>
      <c r="S100" s="44">
        <v>0</v>
      </c>
    </row>
    <row r="101" spans="1:19">
      <c r="A101" s="46" t="s">
        <v>159</v>
      </c>
      <c r="D101" s="46">
        <f t="shared" ref="D101:L101" si="32">SUM(D99:D100)</f>
        <v>61500</v>
      </c>
      <c r="E101" s="46">
        <f t="shared" si="32"/>
        <v>0</v>
      </c>
      <c r="F101" s="46">
        <f t="shared" si="32"/>
        <v>67275</v>
      </c>
      <c r="G101" s="46">
        <f t="shared" si="32"/>
        <v>67091</v>
      </c>
      <c r="H101" s="46"/>
      <c r="I101" s="46">
        <f t="shared" si="32"/>
        <v>77825</v>
      </c>
      <c r="J101" s="46">
        <f t="shared" si="32"/>
        <v>53871.98</v>
      </c>
      <c r="K101" s="46"/>
      <c r="L101" s="57">
        <f t="shared" si="32"/>
        <v>67825</v>
      </c>
      <c r="M101" s="57">
        <f t="shared" ref="M101" si="33">SUM(M99:M100)</f>
        <v>67825</v>
      </c>
      <c r="N101" s="46">
        <f>SUM(N99:N100)</f>
        <v>67825</v>
      </c>
      <c r="O101" s="46">
        <f>SUM(O99:O100)</f>
        <v>38543.25</v>
      </c>
      <c r="P101" s="46"/>
      <c r="Q101" s="68">
        <f t="shared" ref="Q101" si="34">SUM(Q99:Q100)</f>
        <v>68625</v>
      </c>
      <c r="R101" s="78">
        <f t="shared" ref="R101" si="35">SUM(R99:R100)</f>
        <v>68625</v>
      </c>
      <c r="S101" s="44">
        <f>SUM(S99:S100)</f>
        <v>0</v>
      </c>
    </row>
    <row r="103" spans="1:19">
      <c r="A103" s="46" t="s">
        <v>75</v>
      </c>
    </row>
    <row r="104" spans="1:19">
      <c r="B104" s="44" t="s">
        <v>213</v>
      </c>
      <c r="C104" s="44" t="s">
        <v>184</v>
      </c>
      <c r="D104" s="44">
        <f>0</f>
        <v>0</v>
      </c>
      <c r="E104" s="44">
        <f>0</f>
        <v>0</v>
      </c>
      <c r="F104" s="44">
        <f>0</f>
        <v>0</v>
      </c>
      <c r="G104" s="44">
        <v>0</v>
      </c>
      <c r="I104" s="44">
        <f>0</f>
        <v>0</v>
      </c>
      <c r="J104" s="44">
        <f>0</f>
        <v>0</v>
      </c>
      <c r="L104" s="56">
        <f>0</f>
        <v>0</v>
      </c>
      <c r="M104" s="56">
        <f>0</f>
        <v>0</v>
      </c>
      <c r="N104" s="44">
        <f>0</f>
        <v>0</v>
      </c>
      <c r="O104" s="44">
        <v>0</v>
      </c>
      <c r="Q104" s="68">
        <f>0</f>
        <v>0</v>
      </c>
      <c r="R104" s="78">
        <f>0</f>
        <v>0</v>
      </c>
      <c r="S104" s="44">
        <f>0</f>
        <v>0</v>
      </c>
    </row>
    <row r="105" spans="1:19">
      <c r="B105" s="44" t="s">
        <v>167</v>
      </c>
      <c r="C105" s="44" t="s">
        <v>223</v>
      </c>
      <c r="D105" s="44">
        <f>0</f>
        <v>0</v>
      </c>
      <c r="E105" s="44">
        <f>0</f>
        <v>0</v>
      </c>
      <c r="F105" s="44">
        <v>0</v>
      </c>
      <c r="G105" s="44">
        <f>0</f>
        <v>0</v>
      </c>
      <c r="I105" s="44">
        <f>0</f>
        <v>0</v>
      </c>
      <c r="J105" s="44">
        <v>17475</v>
      </c>
      <c r="L105" s="56" t="s">
        <v>353</v>
      </c>
      <c r="M105" s="56" t="s">
        <v>353</v>
      </c>
      <c r="N105" s="44" t="s">
        <v>353</v>
      </c>
      <c r="O105" s="44">
        <v>0</v>
      </c>
      <c r="Q105" s="68">
        <f>0</f>
        <v>0</v>
      </c>
      <c r="R105" s="78">
        <f>0</f>
        <v>0</v>
      </c>
      <c r="S105" s="44">
        <f>0</f>
        <v>0</v>
      </c>
    </row>
    <row r="106" spans="1:19">
      <c r="B106" s="44" t="s">
        <v>145</v>
      </c>
      <c r="C106" s="44" t="s">
        <v>2</v>
      </c>
      <c r="D106" s="44">
        <v>20000</v>
      </c>
      <c r="E106" s="44">
        <f>0</f>
        <v>0</v>
      </c>
      <c r="F106" s="44">
        <v>37043</v>
      </c>
      <c r="G106" s="44">
        <v>45518</v>
      </c>
      <c r="I106" s="44">
        <v>35000</v>
      </c>
      <c r="J106" s="44">
        <v>93796.11</v>
      </c>
      <c r="L106" s="56">
        <v>35000</v>
      </c>
      <c r="M106" s="56">
        <v>35000</v>
      </c>
      <c r="N106" s="44">
        <v>35000</v>
      </c>
      <c r="O106" s="44">
        <v>28585.78</v>
      </c>
      <c r="Q106" s="68">
        <v>44000</v>
      </c>
      <c r="R106" s="78">
        <v>44000</v>
      </c>
      <c r="S106" s="44">
        <f>0</f>
        <v>0</v>
      </c>
    </row>
    <row r="107" spans="1:19">
      <c r="A107" s="46" t="s">
        <v>159</v>
      </c>
      <c r="D107" s="46">
        <f t="shared" ref="D107:L107" si="36">SUM(D104:D106)</f>
        <v>20000</v>
      </c>
      <c r="E107" s="46">
        <f t="shared" si="36"/>
        <v>0</v>
      </c>
      <c r="F107" s="46">
        <f t="shared" si="36"/>
        <v>37043</v>
      </c>
      <c r="G107" s="46">
        <f t="shared" si="36"/>
        <v>45518</v>
      </c>
      <c r="H107" s="46"/>
      <c r="I107" s="46">
        <f t="shared" si="36"/>
        <v>35000</v>
      </c>
      <c r="J107" s="46">
        <f t="shared" si="36"/>
        <v>111271.11</v>
      </c>
      <c r="K107" s="46"/>
      <c r="L107" s="57">
        <f t="shared" si="36"/>
        <v>35000</v>
      </c>
      <c r="M107" s="57">
        <f t="shared" ref="M107" si="37">SUM(M104:M106)</f>
        <v>35000</v>
      </c>
      <c r="N107" s="46">
        <f>SUM(N104:N106)</f>
        <v>35000</v>
      </c>
      <c r="O107" s="46">
        <f>SUM(O104:O106)</f>
        <v>28585.78</v>
      </c>
      <c r="P107" s="46"/>
      <c r="Q107" s="68">
        <f t="shared" ref="Q107:R107" si="38">SUM(Q104:Q106)</f>
        <v>44000</v>
      </c>
      <c r="R107" s="78">
        <f t="shared" si="38"/>
        <v>44000</v>
      </c>
      <c r="S107" s="44">
        <f>SUM(S104:S106)</f>
        <v>0</v>
      </c>
    </row>
    <row r="110" spans="1:19" ht="13.8" thickBot="1">
      <c r="A110" s="46" t="s">
        <v>3</v>
      </c>
      <c r="D110" s="53">
        <f>SUM(D101,D107)</f>
        <v>81500</v>
      </c>
      <c r="E110" s="53">
        <f t="shared" ref="E110:L110" si="39">SUM(E101,E107)</f>
        <v>0</v>
      </c>
      <c r="F110" s="53">
        <f t="shared" si="39"/>
        <v>104318</v>
      </c>
      <c r="G110" s="53">
        <f t="shared" si="39"/>
        <v>112609</v>
      </c>
      <c r="H110" s="53"/>
      <c r="I110" s="53">
        <f t="shared" si="39"/>
        <v>112825</v>
      </c>
      <c r="J110" s="53">
        <f t="shared" si="39"/>
        <v>165143.09</v>
      </c>
      <c r="K110" s="53"/>
      <c r="L110" s="59">
        <f t="shared" si="39"/>
        <v>102825</v>
      </c>
      <c r="M110" s="59">
        <f t="shared" ref="M110" si="40">SUM(M101,M107)</f>
        <v>102825</v>
      </c>
      <c r="N110" s="53">
        <f>SUM(N101,N107)</f>
        <v>102825</v>
      </c>
      <c r="O110" s="53">
        <f>SUM(O101,O107)</f>
        <v>67129.03</v>
      </c>
      <c r="P110" s="53">
        <f t="shared" ref="P110:S110" si="41">SUM(P101,P107)</f>
        <v>0</v>
      </c>
      <c r="Q110" s="69">
        <f t="shared" si="41"/>
        <v>112625</v>
      </c>
      <c r="R110" s="79">
        <f t="shared" si="41"/>
        <v>112625</v>
      </c>
      <c r="S110" s="53">
        <f t="shared" si="41"/>
        <v>0</v>
      </c>
    </row>
    <row r="113" spans="1:19">
      <c r="A113" s="46" t="s">
        <v>4</v>
      </c>
    </row>
    <row r="115" spans="1:19">
      <c r="A115" s="46" t="s">
        <v>5</v>
      </c>
    </row>
    <row r="116" spans="1:19">
      <c r="B116" s="44" t="s">
        <v>145</v>
      </c>
      <c r="C116" s="44" t="s">
        <v>6</v>
      </c>
      <c r="D116" s="44">
        <v>200</v>
      </c>
      <c r="E116" s="44">
        <f>0</f>
        <v>0</v>
      </c>
      <c r="F116" s="44">
        <v>200</v>
      </c>
      <c r="G116" s="44">
        <f>0</f>
        <v>0</v>
      </c>
      <c r="I116" s="44">
        <v>200</v>
      </c>
      <c r="J116" s="44">
        <f>0</f>
        <v>0</v>
      </c>
      <c r="L116" s="56">
        <v>200</v>
      </c>
      <c r="M116" s="56">
        <v>0</v>
      </c>
      <c r="N116" s="44">
        <f>0</f>
        <v>0</v>
      </c>
      <c r="O116" s="44">
        <v>0</v>
      </c>
      <c r="Q116" s="68">
        <v>0</v>
      </c>
      <c r="R116" s="78">
        <v>0</v>
      </c>
      <c r="S116" s="44">
        <f>0</f>
        <v>0</v>
      </c>
    </row>
    <row r="118" spans="1:19">
      <c r="A118" s="46" t="s">
        <v>260</v>
      </c>
    </row>
    <row r="119" spans="1:19">
      <c r="B119" s="44" t="s">
        <v>145</v>
      </c>
      <c r="C119" s="44" t="s">
        <v>60</v>
      </c>
      <c r="D119" s="44">
        <v>100</v>
      </c>
      <c r="E119" s="44">
        <f>0</f>
        <v>0</v>
      </c>
      <c r="F119" s="44">
        <v>100</v>
      </c>
      <c r="G119" s="44">
        <f>0</f>
        <v>0</v>
      </c>
      <c r="I119" s="44">
        <v>100</v>
      </c>
      <c r="J119" s="44">
        <v>704.93</v>
      </c>
      <c r="L119" s="56">
        <v>100</v>
      </c>
      <c r="M119" s="56">
        <v>0</v>
      </c>
      <c r="N119" s="44">
        <f>0</f>
        <v>0</v>
      </c>
      <c r="O119" s="44">
        <v>542.57000000000005</v>
      </c>
      <c r="Q119" s="68">
        <v>0</v>
      </c>
      <c r="R119" s="78">
        <v>0</v>
      </c>
      <c r="S119" s="44">
        <f>0</f>
        <v>0</v>
      </c>
    </row>
    <row r="122" spans="1:19" ht="13.8" thickBot="1">
      <c r="A122" s="46" t="s">
        <v>61</v>
      </c>
      <c r="D122" s="53">
        <f>SUM(D116:D121)</f>
        <v>300</v>
      </c>
      <c r="E122" s="53">
        <f t="shared" ref="E122:L122" si="42">SUM(E116:E121)</f>
        <v>0</v>
      </c>
      <c r="F122" s="53">
        <f t="shared" si="42"/>
        <v>300</v>
      </c>
      <c r="G122" s="53">
        <f t="shared" si="42"/>
        <v>0</v>
      </c>
      <c r="H122" s="53"/>
      <c r="I122" s="53">
        <f t="shared" si="42"/>
        <v>300</v>
      </c>
      <c r="J122" s="53">
        <f t="shared" si="42"/>
        <v>704.93</v>
      </c>
      <c r="K122" s="53"/>
      <c r="L122" s="59">
        <f t="shared" si="42"/>
        <v>300</v>
      </c>
      <c r="M122" s="59">
        <f t="shared" ref="M122" si="43">SUM(M116:M121)</f>
        <v>0</v>
      </c>
      <c r="N122" s="53">
        <f>SUM(N116:N121)</f>
        <v>0</v>
      </c>
      <c r="O122" s="53">
        <f>SUM(O116:O121)</f>
        <v>542.57000000000005</v>
      </c>
      <c r="P122" s="53">
        <f t="shared" ref="P122:S122" si="44">SUM(P116:P121)</f>
        <v>0</v>
      </c>
      <c r="Q122" s="69">
        <f t="shared" si="44"/>
        <v>0</v>
      </c>
      <c r="R122" s="79">
        <f t="shared" si="44"/>
        <v>0</v>
      </c>
      <c r="S122" s="53">
        <f t="shared" si="44"/>
        <v>0</v>
      </c>
    </row>
    <row r="124" spans="1:19">
      <c r="A124" s="46" t="s">
        <v>123</v>
      </c>
      <c r="C124" s="44" t="s">
        <v>124</v>
      </c>
      <c r="D124" s="44">
        <v>1000</v>
      </c>
      <c r="E124" s="44">
        <f>0</f>
        <v>0</v>
      </c>
      <c r="F124" s="44">
        <v>1000</v>
      </c>
      <c r="G124" s="44">
        <f>0</f>
        <v>0</v>
      </c>
      <c r="I124" s="44">
        <v>1000</v>
      </c>
      <c r="J124" s="44">
        <v>2780</v>
      </c>
      <c r="L124" s="56">
        <v>1000</v>
      </c>
      <c r="M124" s="56">
        <v>1000</v>
      </c>
      <c r="N124" s="44">
        <v>1000</v>
      </c>
      <c r="O124" s="44">
        <v>0</v>
      </c>
      <c r="Q124" s="68">
        <v>1000</v>
      </c>
      <c r="R124" s="78">
        <v>1000</v>
      </c>
      <c r="S124" s="44">
        <v>0</v>
      </c>
    </row>
    <row r="126" spans="1:19">
      <c r="A126" s="46" t="s">
        <v>303</v>
      </c>
      <c r="C126" s="44" t="s">
        <v>304</v>
      </c>
      <c r="D126" s="44">
        <f>0</f>
        <v>0</v>
      </c>
      <c r="E126" s="44">
        <f>0</f>
        <v>0</v>
      </c>
      <c r="F126" s="44">
        <f>0</f>
        <v>0</v>
      </c>
      <c r="G126" s="44">
        <f>0</f>
        <v>0</v>
      </c>
      <c r="I126" s="44">
        <v>2400</v>
      </c>
      <c r="J126" s="44">
        <f>0</f>
        <v>0</v>
      </c>
      <c r="L126" s="56">
        <v>3000</v>
      </c>
      <c r="M126" s="56">
        <v>3000</v>
      </c>
      <c r="N126" s="44">
        <v>3000</v>
      </c>
      <c r="O126" s="44">
        <v>2888</v>
      </c>
      <c r="Q126" s="68">
        <v>3000</v>
      </c>
      <c r="R126" s="78">
        <v>3000</v>
      </c>
      <c r="S126" s="44">
        <v>0</v>
      </c>
    </row>
    <row r="128" spans="1:19">
      <c r="A128" s="46" t="s">
        <v>125</v>
      </c>
      <c r="C128" s="44" t="s">
        <v>126</v>
      </c>
      <c r="D128" s="44">
        <v>3000</v>
      </c>
      <c r="E128" s="44">
        <f>0</f>
        <v>0</v>
      </c>
      <c r="F128" s="44">
        <v>3000</v>
      </c>
      <c r="G128" s="44">
        <v>3000</v>
      </c>
      <c r="I128" s="44">
        <v>5000</v>
      </c>
      <c r="J128" s="44">
        <v>5000</v>
      </c>
      <c r="L128" s="56">
        <v>6000</v>
      </c>
      <c r="M128" s="56">
        <v>6000</v>
      </c>
      <c r="N128" s="44">
        <v>6000</v>
      </c>
      <c r="O128" s="44">
        <v>6000</v>
      </c>
      <c r="Q128" s="68">
        <v>6000</v>
      </c>
      <c r="R128" s="78">
        <v>6000</v>
      </c>
      <c r="S128" s="44">
        <v>0</v>
      </c>
    </row>
    <row r="130" spans="1:19">
      <c r="A130" s="46" t="s">
        <v>127</v>
      </c>
      <c r="C130" s="44" t="s">
        <v>128</v>
      </c>
      <c r="D130" s="44">
        <v>100</v>
      </c>
      <c r="E130" s="44">
        <f>0</f>
        <v>0</v>
      </c>
      <c r="F130" s="44">
        <v>100</v>
      </c>
      <c r="G130" s="44">
        <f>0</f>
        <v>0</v>
      </c>
      <c r="I130" s="44">
        <v>100</v>
      </c>
      <c r="J130" s="44">
        <f>0</f>
        <v>0</v>
      </c>
      <c r="L130" s="56">
        <v>100</v>
      </c>
      <c r="M130" s="56">
        <v>100</v>
      </c>
      <c r="N130" s="44">
        <v>100</v>
      </c>
      <c r="O130" s="44">
        <v>0</v>
      </c>
      <c r="Q130" s="68">
        <v>3000</v>
      </c>
      <c r="R130" s="78">
        <v>3000</v>
      </c>
      <c r="S130" s="44">
        <v>0</v>
      </c>
    </row>
    <row r="132" spans="1:19">
      <c r="A132" s="46" t="s">
        <v>129</v>
      </c>
      <c r="C132" s="44" t="s">
        <v>229</v>
      </c>
      <c r="D132" s="44">
        <f>0</f>
        <v>0</v>
      </c>
      <c r="E132" s="44">
        <f>0</f>
        <v>0</v>
      </c>
      <c r="F132" s="44">
        <f>0</f>
        <v>0</v>
      </c>
      <c r="G132" s="44">
        <f>0</f>
        <v>0</v>
      </c>
      <c r="I132" s="44">
        <f>0</f>
        <v>0</v>
      </c>
      <c r="J132" s="44">
        <f>0</f>
        <v>0</v>
      </c>
      <c r="L132" s="56">
        <f>0</f>
        <v>0</v>
      </c>
      <c r="M132" s="56">
        <f>0</f>
        <v>0</v>
      </c>
      <c r="N132" s="44">
        <f>0</f>
        <v>0</v>
      </c>
      <c r="O132" s="44">
        <v>0</v>
      </c>
      <c r="Q132" s="68">
        <f>0</f>
        <v>0</v>
      </c>
      <c r="R132" s="78">
        <f>0</f>
        <v>0</v>
      </c>
      <c r="S132" s="44">
        <f>0</f>
        <v>0</v>
      </c>
    </row>
    <row r="134" spans="1:19">
      <c r="A134" s="46" t="s">
        <v>306</v>
      </c>
      <c r="C134" s="44" t="s">
        <v>307</v>
      </c>
      <c r="D134" s="44">
        <f>0</f>
        <v>0</v>
      </c>
      <c r="E134" s="44">
        <f>0</f>
        <v>0</v>
      </c>
      <c r="F134" s="44">
        <f>0</f>
        <v>0</v>
      </c>
      <c r="G134" s="44">
        <f>0</f>
        <v>0</v>
      </c>
      <c r="I134" s="44">
        <v>500</v>
      </c>
      <c r="J134" s="44">
        <f>0</f>
        <v>0</v>
      </c>
      <c r="L134" s="56" t="s">
        <v>353</v>
      </c>
      <c r="M134" s="56" t="s">
        <v>353</v>
      </c>
      <c r="N134" s="44" t="s">
        <v>353</v>
      </c>
      <c r="O134" s="44">
        <v>0</v>
      </c>
      <c r="Q134" s="68">
        <v>1800</v>
      </c>
      <c r="R134" s="78">
        <v>1800</v>
      </c>
      <c r="S134" s="44" t="s">
        <v>353</v>
      </c>
    </row>
    <row r="136" spans="1:19" ht="13.8" thickBot="1">
      <c r="A136" s="46" t="s">
        <v>64</v>
      </c>
      <c r="D136" s="53">
        <v>4100</v>
      </c>
      <c r="E136" s="53"/>
      <c r="F136" s="53">
        <f>SUM(F124:F134)</f>
        <v>4100</v>
      </c>
      <c r="G136" s="53">
        <f t="shared" ref="G136:L136" si="45">SUM(G124:G134)</f>
        <v>3000</v>
      </c>
      <c r="H136" s="53"/>
      <c r="I136" s="53">
        <f t="shared" si="45"/>
        <v>9000</v>
      </c>
      <c r="J136" s="53">
        <f t="shared" si="45"/>
        <v>7780</v>
      </c>
      <c r="K136" s="53"/>
      <c r="L136" s="59">
        <f t="shared" si="45"/>
        <v>10100</v>
      </c>
      <c r="M136" s="59">
        <f t="shared" ref="M136" si="46">SUM(M124:M134)</f>
        <v>10100</v>
      </c>
      <c r="N136" s="53">
        <f>SUM(N124:N134)</f>
        <v>10100</v>
      </c>
      <c r="O136" s="53">
        <f>SUM(O124:O134)</f>
        <v>8888</v>
      </c>
      <c r="P136" s="53">
        <f t="shared" ref="P136:S136" si="47">SUM(P124:P134)</f>
        <v>0</v>
      </c>
      <c r="Q136" s="69">
        <f t="shared" si="47"/>
        <v>14800</v>
      </c>
      <c r="R136" s="79">
        <f t="shared" si="47"/>
        <v>14800</v>
      </c>
      <c r="S136" s="53">
        <f t="shared" si="47"/>
        <v>0</v>
      </c>
    </row>
    <row r="138" spans="1:19">
      <c r="A138" s="46" t="s">
        <v>78</v>
      </c>
    </row>
    <row r="140" spans="1:19">
      <c r="A140" s="46" t="s">
        <v>239</v>
      </c>
    </row>
    <row r="141" spans="1:19">
      <c r="B141" s="44" t="s">
        <v>44</v>
      </c>
      <c r="C141" s="44" t="s">
        <v>45</v>
      </c>
      <c r="D141" s="44">
        <v>1500</v>
      </c>
      <c r="E141" s="44">
        <f>0</f>
        <v>0</v>
      </c>
      <c r="F141" s="44">
        <v>1500</v>
      </c>
      <c r="G141" s="44">
        <v>1798</v>
      </c>
      <c r="I141" s="44">
        <v>1500</v>
      </c>
      <c r="J141" s="44">
        <v>450</v>
      </c>
      <c r="L141" s="56">
        <v>1800</v>
      </c>
      <c r="M141" s="56">
        <v>1800</v>
      </c>
      <c r="N141" s="44">
        <v>1800</v>
      </c>
      <c r="O141" s="44">
        <v>1000</v>
      </c>
      <c r="Q141" s="68">
        <v>1800</v>
      </c>
      <c r="R141" s="78">
        <v>1800</v>
      </c>
      <c r="S141" s="44">
        <v>0</v>
      </c>
    </row>
    <row r="142" spans="1:19">
      <c r="B142" s="44" t="s">
        <v>162</v>
      </c>
      <c r="C142" s="44" t="s">
        <v>46</v>
      </c>
      <c r="D142" s="44">
        <v>560</v>
      </c>
      <c r="E142" s="44">
        <f>0</f>
        <v>0</v>
      </c>
      <c r="F142" s="44">
        <v>560</v>
      </c>
      <c r="G142" s="44">
        <v>521</v>
      </c>
      <c r="I142" s="44">
        <v>560</v>
      </c>
      <c r="J142" s="44">
        <v>103.1</v>
      </c>
      <c r="L142" s="56">
        <v>560</v>
      </c>
      <c r="M142" s="56">
        <v>560</v>
      </c>
      <c r="N142" s="44">
        <v>560</v>
      </c>
      <c r="O142" s="44">
        <v>0</v>
      </c>
      <c r="Q142" s="68">
        <v>560</v>
      </c>
      <c r="R142" s="78">
        <v>560</v>
      </c>
      <c r="S142" s="44">
        <v>0</v>
      </c>
    </row>
    <row r="143" spans="1:19">
      <c r="B143" s="44" t="s">
        <v>137</v>
      </c>
      <c r="C143" s="44" t="s">
        <v>138</v>
      </c>
      <c r="D143" s="44">
        <v>0</v>
      </c>
      <c r="E143" s="44">
        <f>0</f>
        <v>0</v>
      </c>
      <c r="F143" s="44">
        <v>500</v>
      </c>
      <c r="G143" s="44">
        <f>0</f>
        <v>0</v>
      </c>
      <c r="I143" s="44">
        <f>0</f>
        <v>0</v>
      </c>
      <c r="J143" s="44">
        <f>0</f>
        <v>0</v>
      </c>
      <c r="L143" s="56">
        <f>0</f>
        <v>0</v>
      </c>
      <c r="M143" s="56">
        <f>0</f>
        <v>0</v>
      </c>
      <c r="N143" s="44">
        <f>0</f>
        <v>0</v>
      </c>
      <c r="O143" s="44">
        <v>0</v>
      </c>
      <c r="Q143" s="68">
        <v>0</v>
      </c>
      <c r="R143" s="78">
        <v>0</v>
      </c>
      <c r="S143" s="44">
        <v>0</v>
      </c>
    </row>
    <row r="144" spans="1:19">
      <c r="B144" s="44" t="s">
        <v>283</v>
      </c>
      <c r="C144" s="44" t="s">
        <v>194</v>
      </c>
      <c r="D144" s="44">
        <v>5000</v>
      </c>
      <c r="E144" s="44">
        <f>0</f>
        <v>0</v>
      </c>
      <c r="F144" s="44">
        <v>5000</v>
      </c>
      <c r="G144" s="44">
        <v>3916</v>
      </c>
      <c r="I144" s="44">
        <v>5000</v>
      </c>
      <c r="J144" s="44">
        <v>2897.52</v>
      </c>
      <c r="L144" s="56">
        <v>6000</v>
      </c>
      <c r="M144" s="56">
        <v>6000</v>
      </c>
      <c r="N144" s="44">
        <v>6000</v>
      </c>
      <c r="O144" s="44">
        <v>147.5</v>
      </c>
      <c r="Q144" s="68">
        <v>6000</v>
      </c>
      <c r="R144" s="78">
        <v>6000</v>
      </c>
      <c r="S144" s="44">
        <v>0</v>
      </c>
    </row>
    <row r="145" spans="1:19">
      <c r="B145" s="44" t="s">
        <v>308</v>
      </c>
      <c r="C145" s="44" t="s">
        <v>252</v>
      </c>
      <c r="D145" s="44">
        <v>21500</v>
      </c>
      <c r="E145" s="44">
        <f>0</f>
        <v>0</v>
      </c>
      <c r="F145" s="44">
        <v>10000</v>
      </c>
      <c r="G145" s="44">
        <f>0</f>
        <v>0</v>
      </c>
      <c r="I145" s="44">
        <v>10000</v>
      </c>
      <c r="J145" s="44">
        <v>3690</v>
      </c>
      <c r="L145" s="56">
        <v>10000</v>
      </c>
      <c r="M145" s="56">
        <v>10000</v>
      </c>
      <c r="N145" s="44">
        <v>10000</v>
      </c>
      <c r="O145" s="44">
        <v>0</v>
      </c>
      <c r="Q145" s="68">
        <v>10000</v>
      </c>
      <c r="R145" s="78">
        <v>10000</v>
      </c>
      <c r="S145" s="44">
        <v>0</v>
      </c>
    </row>
    <row r="146" spans="1:19" s="46" customFormat="1">
      <c r="A146" s="46" t="s">
        <v>159</v>
      </c>
      <c r="D146" s="46">
        <f t="shared" ref="D146:L146" si="48">SUM(D141:D145)</f>
        <v>28560</v>
      </c>
      <c r="E146" s="46">
        <f t="shared" si="48"/>
        <v>0</v>
      </c>
      <c r="F146" s="46">
        <f t="shared" si="48"/>
        <v>17560</v>
      </c>
      <c r="G146" s="46">
        <f t="shared" si="48"/>
        <v>6235</v>
      </c>
      <c r="I146" s="46">
        <f t="shared" si="48"/>
        <v>17060</v>
      </c>
      <c r="J146" s="46">
        <f t="shared" si="48"/>
        <v>7140.62</v>
      </c>
      <c r="L146" s="57">
        <f t="shared" si="48"/>
        <v>18360</v>
      </c>
      <c r="M146" s="57">
        <f t="shared" ref="M146" si="49">SUM(M141:M145)</f>
        <v>18360</v>
      </c>
      <c r="N146" s="46">
        <f>SUM(N141:N145)</f>
        <v>18360</v>
      </c>
      <c r="O146" s="46">
        <f>SUM(O141:O145)</f>
        <v>1147.5</v>
      </c>
      <c r="Q146" s="71">
        <f t="shared" ref="Q146:R146" si="50">SUM(Q141:Q145)</f>
        <v>18360</v>
      </c>
      <c r="R146" s="81">
        <f t="shared" si="50"/>
        <v>18360</v>
      </c>
      <c r="S146" s="46">
        <f>SUM(S141:S145)</f>
        <v>0</v>
      </c>
    </row>
    <row r="148" spans="1:19">
      <c r="A148" s="46" t="s">
        <v>253</v>
      </c>
    </row>
    <row r="149" spans="1:19">
      <c r="B149" s="44" t="s">
        <v>44</v>
      </c>
      <c r="C149" s="44" t="s">
        <v>254</v>
      </c>
      <c r="D149" s="44">
        <v>1500</v>
      </c>
      <c r="E149" s="44">
        <f>0</f>
        <v>0</v>
      </c>
      <c r="F149" s="44">
        <v>1500</v>
      </c>
      <c r="G149" s="44">
        <v>1500</v>
      </c>
      <c r="I149" s="44">
        <v>1500</v>
      </c>
      <c r="J149" s="44">
        <v>450</v>
      </c>
      <c r="L149" s="56">
        <v>1800</v>
      </c>
      <c r="M149" s="56">
        <v>1800</v>
      </c>
      <c r="N149" s="44">
        <v>1800</v>
      </c>
      <c r="O149" s="44">
        <v>900</v>
      </c>
      <c r="Q149" s="68">
        <v>1800</v>
      </c>
      <c r="R149" s="78">
        <v>1800</v>
      </c>
      <c r="S149" s="44">
        <v>0</v>
      </c>
    </row>
    <row r="150" spans="1:19">
      <c r="B150" s="44" t="s">
        <v>162</v>
      </c>
      <c r="C150" s="44" t="s">
        <v>119</v>
      </c>
      <c r="D150" s="44">
        <v>1530</v>
      </c>
      <c r="E150" s="44">
        <f>0</f>
        <v>0</v>
      </c>
      <c r="F150" s="44">
        <v>1000</v>
      </c>
      <c r="G150" s="44">
        <v>721</v>
      </c>
      <c r="I150" s="44">
        <v>1000</v>
      </c>
      <c r="J150" s="44">
        <v>103.1</v>
      </c>
      <c r="L150" s="56">
        <v>1000</v>
      </c>
      <c r="M150" s="56">
        <v>1000</v>
      </c>
      <c r="N150" s="44">
        <v>1000</v>
      </c>
      <c r="O150" s="44">
        <v>300</v>
      </c>
      <c r="Q150" s="68">
        <v>1000</v>
      </c>
      <c r="R150" s="78">
        <v>1000</v>
      </c>
      <c r="S150" s="44">
        <v>0</v>
      </c>
    </row>
    <row r="151" spans="1:19">
      <c r="B151" s="44" t="s">
        <v>139</v>
      </c>
      <c r="C151" s="44" t="s">
        <v>140</v>
      </c>
      <c r="D151" s="44">
        <f>0</f>
        <v>0</v>
      </c>
      <c r="E151" s="44">
        <f>0</f>
        <v>0</v>
      </c>
      <c r="F151" s="44">
        <v>0</v>
      </c>
      <c r="G151" s="44">
        <f>0</f>
        <v>0</v>
      </c>
      <c r="I151" s="44">
        <f>0</f>
        <v>0</v>
      </c>
      <c r="J151" s="44">
        <f>0</f>
        <v>0</v>
      </c>
      <c r="L151" s="56">
        <f>0</f>
        <v>0</v>
      </c>
      <c r="M151" s="56">
        <f>0</f>
        <v>0</v>
      </c>
      <c r="N151" s="44">
        <f>0</f>
        <v>0</v>
      </c>
      <c r="O151" s="44">
        <v>0</v>
      </c>
      <c r="Q151" s="68">
        <v>0</v>
      </c>
      <c r="R151" s="78">
        <v>0</v>
      </c>
      <c r="S151" s="44">
        <v>0</v>
      </c>
    </row>
    <row r="152" spans="1:19">
      <c r="B152" s="44" t="s">
        <v>106</v>
      </c>
      <c r="C152" s="44" t="s">
        <v>112</v>
      </c>
      <c r="D152" s="44">
        <v>6000</v>
      </c>
      <c r="E152" s="44">
        <f>0</f>
        <v>0</v>
      </c>
      <c r="F152" s="44">
        <v>5000</v>
      </c>
      <c r="G152" s="44">
        <v>1854</v>
      </c>
      <c r="I152" s="44">
        <v>5000</v>
      </c>
      <c r="J152" s="44">
        <v>1992.16</v>
      </c>
      <c r="L152" s="56">
        <v>7000</v>
      </c>
      <c r="M152" s="56">
        <v>7000</v>
      </c>
      <c r="N152" s="44">
        <v>7000</v>
      </c>
      <c r="O152" s="44">
        <v>3802.58</v>
      </c>
      <c r="Q152" s="68">
        <v>7000</v>
      </c>
      <c r="R152" s="78">
        <v>7000</v>
      </c>
      <c r="S152" s="44">
        <v>0</v>
      </c>
    </row>
    <row r="153" spans="1:19">
      <c r="A153" s="46" t="s">
        <v>159</v>
      </c>
      <c r="D153" s="46">
        <f t="shared" ref="D153:L153" si="51">SUM(D149:D152)</f>
        <v>9030</v>
      </c>
      <c r="E153" s="46">
        <f t="shared" si="51"/>
        <v>0</v>
      </c>
      <c r="F153" s="46">
        <f t="shared" si="51"/>
        <v>7500</v>
      </c>
      <c r="G153" s="46">
        <f t="shared" si="51"/>
        <v>4075</v>
      </c>
      <c r="H153" s="46"/>
      <c r="I153" s="46">
        <f t="shared" si="51"/>
        <v>7500</v>
      </c>
      <c r="J153" s="46">
        <f t="shared" si="51"/>
        <v>2545.2600000000002</v>
      </c>
      <c r="K153" s="46"/>
      <c r="L153" s="57">
        <f t="shared" si="51"/>
        <v>9800</v>
      </c>
      <c r="M153" s="57">
        <f t="shared" ref="M153" si="52">SUM(M149:M152)</f>
        <v>9800</v>
      </c>
      <c r="N153" s="46">
        <f>SUM(N149:N152)</f>
        <v>9800</v>
      </c>
      <c r="O153" s="46">
        <f>SUM(O149:O152)</f>
        <v>5002.58</v>
      </c>
      <c r="P153" s="46"/>
      <c r="Q153" s="68">
        <f t="shared" ref="Q153:R153" si="53">SUM(Q149:Q152)</f>
        <v>9800</v>
      </c>
      <c r="R153" s="78">
        <f t="shared" si="53"/>
        <v>9800</v>
      </c>
      <c r="S153" s="44">
        <f>SUM(S149:S152)</f>
        <v>0</v>
      </c>
    </row>
    <row r="155" spans="1:19">
      <c r="A155" s="46" t="s">
        <v>89</v>
      </c>
      <c r="C155" s="44" t="s">
        <v>90</v>
      </c>
      <c r="D155" s="44">
        <f>0</f>
        <v>0</v>
      </c>
      <c r="E155" s="44">
        <f>0</f>
        <v>0</v>
      </c>
      <c r="F155" s="44">
        <f>0</f>
        <v>0</v>
      </c>
      <c r="G155" s="44">
        <f>0</f>
        <v>0</v>
      </c>
      <c r="I155" s="44">
        <f>0</f>
        <v>0</v>
      </c>
      <c r="J155" s="44">
        <f>0</f>
        <v>0</v>
      </c>
      <c r="L155" s="56">
        <f>0</f>
        <v>0</v>
      </c>
      <c r="M155" s="56">
        <f>0</f>
        <v>0</v>
      </c>
      <c r="N155" s="44">
        <f>0</f>
        <v>0</v>
      </c>
      <c r="O155" s="44">
        <v>0</v>
      </c>
      <c r="Q155" s="68">
        <f>0</f>
        <v>0</v>
      </c>
      <c r="R155" s="78">
        <f>0</f>
        <v>0</v>
      </c>
      <c r="S155" s="44">
        <f>0</f>
        <v>0</v>
      </c>
    </row>
    <row r="157" spans="1:19">
      <c r="A157" s="46" t="s">
        <v>91</v>
      </c>
      <c r="C157" s="44" t="s">
        <v>35</v>
      </c>
      <c r="D157" s="44">
        <f>0</f>
        <v>0</v>
      </c>
      <c r="E157" s="44">
        <f>0</f>
        <v>0</v>
      </c>
      <c r="F157" s="44">
        <f>0</f>
        <v>0</v>
      </c>
      <c r="G157" s="44">
        <f>0</f>
        <v>0</v>
      </c>
      <c r="I157" s="44">
        <f>0</f>
        <v>0</v>
      </c>
      <c r="J157" s="44">
        <f>0</f>
        <v>0</v>
      </c>
      <c r="L157" s="56">
        <f>0</f>
        <v>0</v>
      </c>
      <c r="M157" s="56">
        <f>0</f>
        <v>0</v>
      </c>
      <c r="N157" s="44">
        <f>0</f>
        <v>0</v>
      </c>
      <c r="O157" s="44">
        <v>0</v>
      </c>
      <c r="Q157" s="68">
        <v>4000</v>
      </c>
      <c r="R157" s="78">
        <v>4000</v>
      </c>
      <c r="S157" s="44">
        <f>0</f>
        <v>0</v>
      </c>
    </row>
    <row r="159" spans="1:19">
      <c r="A159" s="46" t="s">
        <v>36</v>
      </c>
      <c r="C159" s="44" t="s">
        <v>37</v>
      </c>
      <c r="D159" s="44">
        <f>0</f>
        <v>0</v>
      </c>
      <c r="E159" s="44">
        <f>0</f>
        <v>0</v>
      </c>
      <c r="F159" s="44">
        <f>0</f>
        <v>0</v>
      </c>
      <c r="G159" s="44">
        <f>0</f>
        <v>0</v>
      </c>
      <c r="I159" s="44">
        <f>0</f>
        <v>0</v>
      </c>
      <c r="J159" s="44">
        <f>0</f>
        <v>0</v>
      </c>
      <c r="L159" s="56">
        <f>0</f>
        <v>0</v>
      </c>
      <c r="M159" s="56">
        <f>0</f>
        <v>0</v>
      </c>
      <c r="N159" s="44">
        <f>0</f>
        <v>0</v>
      </c>
      <c r="O159" s="44">
        <v>0</v>
      </c>
      <c r="Q159" s="68">
        <f>0</f>
        <v>0</v>
      </c>
      <c r="R159" s="78">
        <f>0</f>
        <v>0</v>
      </c>
      <c r="S159" s="44">
        <f>0</f>
        <v>0</v>
      </c>
    </row>
    <row r="161" spans="1:19" ht="13.8" thickBot="1">
      <c r="A161" s="46" t="s">
        <v>346</v>
      </c>
      <c r="D161" s="53">
        <f>SUM(D146,D153:D159)</f>
        <v>37590</v>
      </c>
      <c r="E161" s="53">
        <f t="shared" ref="E161:L161" si="54">SUM(E146,E153:E159)</f>
        <v>0</v>
      </c>
      <c r="F161" s="53">
        <f t="shared" si="54"/>
        <v>25060</v>
      </c>
      <c r="G161" s="53">
        <f t="shared" si="54"/>
        <v>10310</v>
      </c>
      <c r="H161" s="53"/>
      <c r="I161" s="53">
        <f t="shared" si="54"/>
        <v>24560</v>
      </c>
      <c r="J161" s="53">
        <f t="shared" si="54"/>
        <v>9685.880000000001</v>
      </c>
      <c r="K161" s="53"/>
      <c r="L161" s="59">
        <f t="shared" si="54"/>
        <v>28160</v>
      </c>
      <c r="M161" s="59">
        <f t="shared" ref="M161" si="55">SUM(M146,M153:M159)</f>
        <v>28160</v>
      </c>
      <c r="N161" s="53">
        <f>SUM(N146,N153:N159)</f>
        <v>28160</v>
      </c>
      <c r="O161" s="53">
        <f>SUM(O146,O153:O159)</f>
        <v>6150.08</v>
      </c>
      <c r="P161" s="53">
        <f t="shared" ref="P161:S161" si="56">SUM(P146,P153:P159)</f>
        <v>0</v>
      </c>
      <c r="Q161" s="69">
        <f t="shared" si="56"/>
        <v>32160</v>
      </c>
      <c r="R161" s="79">
        <f t="shared" si="56"/>
        <v>32160</v>
      </c>
      <c r="S161" s="53">
        <f t="shared" si="56"/>
        <v>0</v>
      </c>
    </row>
    <row r="163" spans="1:19">
      <c r="A163" s="46" t="s">
        <v>93</v>
      </c>
    </row>
    <row r="164" spans="1:19">
      <c r="B164" s="44" t="s">
        <v>94</v>
      </c>
      <c r="C164" s="44" t="s">
        <v>95</v>
      </c>
      <c r="D164" s="44">
        <v>29973</v>
      </c>
      <c r="E164" s="44">
        <f>0</f>
        <v>0</v>
      </c>
      <c r="F164" s="44">
        <v>21904</v>
      </c>
      <c r="G164" s="44">
        <v>28404</v>
      </c>
      <c r="I164" s="44">
        <v>13869</v>
      </c>
      <c r="J164" s="44">
        <v>15657</v>
      </c>
      <c r="L164" s="56">
        <f>60025*0.25</f>
        <v>15006.25</v>
      </c>
      <c r="M164" s="56">
        <v>15006</v>
      </c>
      <c r="N164" s="56">
        <v>15006</v>
      </c>
      <c r="O164" s="56">
        <v>0</v>
      </c>
      <c r="P164" s="56"/>
      <c r="Q164" s="68">
        <v>15005</v>
      </c>
      <c r="R164" s="78">
        <v>15005</v>
      </c>
      <c r="S164" s="44">
        <v>0</v>
      </c>
    </row>
    <row r="165" spans="1:19">
      <c r="B165" s="44" t="s">
        <v>240</v>
      </c>
      <c r="C165" s="44" t="s">
        <v>241</v>
      </c>
      <c r="D165" s="44">
        <v>18000</v>
      </c>
      <c r="E165" s="44">
        <f>0</f>
        <v>0</v>
      </c>
      <c r="F165" s="44">
        <v>20383</v>
      </c>
      <c r="G165" s="44">
        <v>17154</v>
      </c>
      <c r="I165" s="44">
        <v>23900</v>
      </c>
      <c r="J165" s="44">
        <v>16681.310000000001</v>
      </c>
      <c r="L165" s="56">
        <v>25500</v>
      </c>
      <c r="M165" s="56">
        <v>25500</v>
      </c>
      <c r="N165" s="56">
        <v>25500</v>
      </c>
      <c r="O165" s="56">
        <v>11105.94</v>
      </c>
      <c r="P165" s="56"/>
      <c r="Q165" s="68">
        <v>26000</v>
      </c>
      <c r="R165" s="78">
        <v>26000</v>
      </c>
      <c r="S165" s="44">
        <v>0</v>
      </c>
    </row>
    <row r="166" spans="1:19">
      <c r="B166" s="44" t="s">
        <v>242</v>
      </c>
      <c r="C166" s="44" t="s">
        <v>243</v>
      </c>
      <c r="D166" s="44">
        <v>0</v>
      </c>
      <c r="E166" s="44">
        <f>0</f>
        <v>0</v>
      </c>
      <c r="F166" s="44">
        <f>0</f>
        <v>0</v>
      </c>
      <c r="G166" s="44">
        <v>0</v>
      </c>
      <c r="I166" s="44">
        <f>0</f>
        <v>0</v>
      </c>
      <c r="L166" s="56">
        <f>0</f>
        <v>0</v>
      </c>
      <c r="M166" s="56">
        <f>0</f>
        <v>0</v>
      </c>
      <c r="N166" s="56">
        <f>0</f>
        <v>0</v>
      </c>
      <c r="O166" s="56">
        <v>0</v>
      </c>
      <c r="P166" s="56"/>
      <c r="Q166" s="68">
        <v>0</v>
      </c>
      <c r="R166" s="78">
        <v>0</v>
      </c>
      <c r="S166" s="44">
        <v>0</v>
      </c>
    </row>
    <row r="167" spans="1:19">
      <c r="B167" s="44" t="s">
        <v>244</v>
      </c>
      <c r="C167" s="44" t="s">
        <v>245</v>
      </c>
      <c r="D167" s="44">
        <v>45195</v>
      </c>
      <c r="E167" s="44">
        <f>0</f>
        <v>0</v>
      </c>
      <c r="F167" s="44">
        <v>39630</v>
      </c>
      <c r="G167" s="44">
        <v>43362</v>
      </c>
      <c r="I167" s="44">
        <v>42399</v>
      </c>
      <c r="J167" s="44">
        <v>41527.65</v>
      </c>
      <c r="L167" s="56">
        <v>66923</v>
      </c>
      <c r="M167" s="56">
        <v>66923</v>
      </c>
      <c r="N167" s="56">
        <v>66923</v>
      </c>
      <c r="O167" s="56">
        <v>30533.4</v>
      </c>
      <c r="P167" s="56"/>
      <c r="Q167" s="68">
        <v>45960</v>
      </c>
      <c r="R167" s="78">
        <v>45960</v>
      </c>
      <c r="S167" s="44">
        <v>0</v>
      </c>
    </row>
    <row r="169" spans="1:19">
      <c r="A169" s="46" t="s">
        <v>159</v>
      </c>
      <c r="D169" s="46">
        <f t="shared" ref="D169:L169" si="57">SUM(D164:D167)</f>
        <v>93168</v>
      </c>
      <c r="E169" s="46">
        <f t="shared" si="57"/>
        <v>0</v>
      </c>
      <c r="F169" s="46">
        <f t="shared" si="57"/>
        <v>81917</v>
      </c>
      <c r="G169" s="46">
        <f t="shared" si="57"/>
        <v>88920</v>
      </c>
      <c r="H169" s="46"/>
      <c r="I169" s="46">
        <f t="shared" si="57"/>
        <v>80168</v>
      </c>
      <c r="J169" s="46">
        <f t="shared" si="57"/>
        <v>73865.960000000006</v>
      </c>
      <c r="K169" s="46"/>
      <c r="L169" s="57">
        <f t="shared" si="57"/>
        <v>107429.25</v>
      </c>
      <c r="M169" s="57">
        <f t="shared" ref="M169" si="58">SUM(M164:M167)</f>
        <v>107429</v>
      </c>
      <c r="N169" s="46">
        <f>SUM(N164:N167)</f>
        <v>107429</v>
      </c>
      <c r="O169" s="46">
        <f>SUM(O164:O167)</f>
        <v>41639.340000000004</v>
      </c>
      <c r="P169" s="46"/>
      <c r="Q169" s="68">
        <f t="shared" ref="Q169" si="59">SUM(Q164:Q167)</f>
        <v>86965</v>
      </c>
      <c r="R169" s="78">
        <f t="shared" ref="R169" si="60">SUM(R164:R167)</f>
        <v>86965</v>
      </c>
      <c r="S169" s="44">
        <f>SUM(S164:S167)</f>
        <v>0</v>
      </c>
    </row>
    <row r="171" spans="1:19">
      <c r="A171" s="46" t="s">
        <v>192</v>
      </c>
    </row>
    <row r="172" spans="1:19">
      <c r="B172" s="44" t="s">
        <v>209</v>
      </c>
      <c r="C172" s="44" t="s">
        <v>15</v>
      </c>
      <c r="D172" s="44">
        <v>34112</v>
      </c>
      <c r="E172" s="44">
        <f>0</f>
        <v>0</v>
      </c>
      <c r="F172" s="44">
        <v>34112</v>
      </c>
      <c r="G172" s="44">
        <v>34112</v>
      </c>
      <c r="I172" s="44">
        <v>34112</v>
      </c>
      <c r="J172" s="44">
        <v>34112</v>
      </c>
      <c r="L172" s="56">
        <v>34112</v>
      </c>
      <c r="M172" s="56">
        <v>34112</v>
      </c>
      <c r="N172" s="44">
        <v>34112</v>
      </c>
      <c r="O172" s="44">
        <v>0</v>
      </c>
      <c r="Q172" s="68">
        <v>34112</v>
      </c>
      <c r="R172" s="78">
        <v>34112</v>
      </c>
      <c r="S172" s="44">
        <v>0</v>
      </c>
    </row>
    <row r="173" spans="1:19">
      <c r="B173" s="44" t="s">
        <v>17</v>
      </c>
      <c r="C173" s="44" t="s">
        <v>16</v>
      </c>
      <c r="D173" s="44">
        <v>9211</v>
      </c>
      <c r="E173" s="44">
        <f>0</f>
        <v>0</v>
      </c>
      <c r="F173" s="44">
        <v>8290</v>
      </c>
      <c r="G173" s="44">
        <v>8289</v>
      </c>
      <c r="I173" s="44">
        <v>6447</v>
      </c>
      <c r="J173" s="44">
        <v>7368.05</v>
      </c>
      <c r="L173" s="56">
        <v>5526</v>
      </c>
      <c r="M173" s="56">
        <v>5526</v>
      </c>
      <c r="N173" s="44">
        <v>5526</v>
      </c>
      <c r="O173" s="44">
        <v>0</v>
      </c>
      <c r="Q173" s="68">
        <v>4605</v>
      </c>
      <c r="R173" s="78">
        <v>4605</v>
      </c>
      <c r="S173" s="44">
        <v>0</v>
      </c>
    </row>
    <row r="174" spans="1:19">
      <c r="B174" s="44" t="s">
        <v>275</v>
      </c>
      <c r="C174" s="44" t="s">
        <v>141</v>
      </c>
      <c r="D174" s="44">
        <f>0</f>
        <v>0</v>
      </c>
      <c r="E174" s="44">
        <f>0</f>
        <v>0</v>
      </c>
      <c r="F174" s="44">
        <f>0</f>
        <v>0</v>
      </c>
      <c r="G174" s="44">
        <f>0</f>
        <v>0</v>
      </c>
      <c r="I174" s="44">
        <f>0</f>
        <v>0</v>
      </c>
      <c r="J174" s="44">
        <f>0</f>
        <v>0</v>
      </c>
      <c r="L174" s="56">
        <f>0</f>
        <v>0</v>
      </c>
      <c r="M174" s="56">
        <f>0</f>
        <v>0</v>
      </c>
      <c r="N174" s="44">
        <f>0</f>
        <v>0</v>
      </c>
      <c r="O174" s="44">
        <v>0</v>
      </c>
      <c r="Q174" s="68">
        <v>0</v>
      </c>
      <c r="R174" s="78">
        <v>0</v>
      </c>
      <c r="S174" s="44">
        <v>0</v>
      </c>
    </row>
    <row r="175" spans="1:19">
      <c r="B175" s="44" t="s">
        <v>190</v>
      </c>
      <c r="C175" s="44" t="s">
        <v>191</v>
      </c>
      <c r="D175" s="44">
        <f>0</f>
        <v>0</v>
      </c>
      <c r="E175" s="44">
        <f>0</f>
        <v>0</v>
      </c>
      <c r="F175" s="44">
        <f>0</f>
        <v>0</v>
      </c>
      <c r="G175" s="44">
        <f>0</f>
        <v>0</v>
      </c>
      <c r="I175" s="44">
        <f>0</f>
        <v>0</v>
      </c>
      <c r="J175" s="44">
        <f>0</f>
        <v>0</v>
      </c>
      <c r="L175" s="56">
        <f>0</f>
        <v>0</v>
      </c>
      <c r="M175" s="56">
        <f>0</f>
        <v>0</v>
      </c>
      <c r="N175" s="44">
        <f>0</f>
        <v>0</v>
      </c>
      <c r="O175" s="44">
        <v>0</v>
      </c>
      <c r="Q175" s="68">
        <v>0</v>
      </c>
      <c r="R175" s="78">
        <v>0</v>
      </c>
      <c r="S175" s="44">
        <v>0</v>
      </c>
    </row>
    <row r="176" spans="1:19">
      <c r="A176" s="46" t="s">
        <v>159</v>
      </c>
      <c r="D176" s="46">
        <f t="shared" ref="D176:L176" si="61">SUM(D172:D175)</f>
        <v>43323</v>
      </c>
      <c r="E176" s="46">
        <f t="shared" si="61"/>
        <v>0</v>
      </c>
      <c r="F176" s="46">
        <f t="shared" si="61"/>
        <v>42402</v>
      </c>
      <c r="G176" s="46">
        <f t="shared" si="61"/>
        <v>42401</v>
      </c>
      <c r="H176" s="46"/>
      <c r="I176" s="46">
        <f t="shared" si="61"/>
        <v>40559</v>
      </c>
      <c r="J176" s="46">
        <f t="shared" si="61"/>
        <v>41480.050000000003</v>
      </c>
      <c r="K176" s="46"/>
      <c r="L176" s="57">
        <f t="shared" si="61"/>
        <v>39638</v>
      </c>
      <c r="M176" s="57">
        <f t="shared" ref="M176" si="62">SUM(M172:M175)</f>
        <v>39638</v>
      </c>
      <c r="N176" s="46">
        <f>SUM(N172:N175)</f>
        <v>39638</v>
      </c>
      <c r="O176" s="46">
        <f>SUM(O172:O175)</f>
        <v>0</v>
      </c>
      <c r="P176" s="46"/>
      <c r="Q176" s="68">
        <f t="shared" ref="Q176:R176" si="63">SUM(Q172:Q175)</f>
        <v>38717</v>
      </c>
      <c r="R176" s="78">
        <f t="shared" si="63"/>
        <v>38717</v>
      </c>
      <c r="S176" s="44">
        <f>SUM(S172:S175)</f>
        <v>0</v>
      </c>
    </row>
    <row r="178" spans="1:19">
      <c r="A178" s="46" t="s">
        <v>246</v>
      </c>
    </row>
    <row r="179" spans="1:19">
      <c r="B179" s="44" t="s">
        <v>247</v>
      </c>
      <c r="C179" s="44" t="s">
        <v>120</v>
      </c>
      <c r="D179" s="44">
        <f>0</f>
        <v>0</v>
      </c>
      <c r="E179" s="44">
        <f>0</f>
        <v>0</v>
      </c>
      <c r="F179" s="44">
        <f>0</f>
        <v>0</v>
      </c>
      <c r="G179" s="44">
        <f>0</f>
        <v>0</v>
      </c>
      <c r="I179" s="44">
        <f>0</f>
        <v>0</v>
      </c>
      <c r="J179" s="44">
        <f>0</f>
        <v>0</v>
      </c>
      <c r="L179" s="56">
        <f>0</f>
        <v>0</v>
      </c>
      <c r="M179" s="56">
        <f>0</f>
        <v>0</v>
      </c>
      <c r="N179" s="44">
        <f>0</f>
        <v>0</v>
      </c>
      <c r="O179" s="44">
        <f>0</f>
        <v>0</v>
      </c>
      <c r="Q179" s="68">
        <f>0</f>
        <v>0</v>
      </c>
      <c r="R179" s="78">
        <f>0</f>
        <v>0</v>
      </c>
      <c r="S179" s="44">
        <f>0</f>
        <v>0</v>
      </c>
    </row>
    <row r="181" spans="1:19" ht="13.8" thickBot="1">
      <c r="A181" s="46" t="s">
        <v>103</v>
      </c>
      <c r="D181" s="54">
        <f t="shared" ref="D181:L181" si="64">SUM(D73,D90,D110,D122,D136,D161,D169,D176,D179)</f>
        <v>574753</v>
      </c>
      <c r="E181" s="54">
        <f t="shared" si="64"/>
        <v>0</v>
      </c>
      <c r="F181" s="54">
        <f t="shared" si="64"/>
        <v>646907.42999999993</v>
      </c>
      <c r="G181" s="54">
        <f t="shared" si="64"/>
        <v>616692.54</v>
      </c>
      <c r="H181" s="54"/>
      <c r="I181" s="54">
        <f t="shared" si="64"/>
        <v>637118.64</v>
      </c>
      <c r="J181" s="54">
        <f t="shared" si="64"/>
        <v>624899.50000000012</v>
      </c>
      <c r="K181" s="54"/>
      <c r="L181" s="61">
        <f t="shared" si="64"/>
        <v>659213.25</v>
      </c>
      <c r="M181" s="61">
        <f t="shared" ref="M181" si="65">SUM(M73,M90,M110,M122,M136,M161,M169,M176,M179)</f>
        <v>650913</v>
      </c>
      <c r="N181" s="54">
        <f>SUM(N73,N90,N110,N122,N136,N161,N169,N176,N179)</f>
        <v>650913</v>
      </c>
      <c r="O181" s="54">
        <f>SUM(O73,O90,O110,O122,O136,O161,O169,O176,O179)</f>
        <v>336168.66000000009</v>
      </c>
      <c r="P181" s="54">
        <f t="shared" ref="P181:S181" si="66">SUM(P73,P90,P110,P122,P136,P161,P169,P176,P179)</f>
        <v>0</v>
      </c>
      <c r="Q181" s="70">
        <f t="shared" si="66"/>
        <v>661876</v>
      </c>
      <c r="R181" s="80">
        <f t="shared" si="66"/>
        <v>655460</v>
      </c>
      <c r="S181" s="54">
        <f t="shared" si="66"/>
        <v>4058</v>
      </c>
    </row>
    <row r="182" spans="1:19" ht="13.8" thickTop="1">
      <c r="D182" s="47"/>
      <c r="E182" s="47"/>
      <c r="F182" s="47"/>
      <c r="G182" s="47"/>
      <c r="H182" s="47"/>
      <c r="I182" s="47"/>
      <c r="J182" s="47"/>
      <c r="K182" s="47"/>
      <c r="L182" s="60"/>
      <c r="M182" s="60"/>
      <c r="N182" s="47"/>
      <c r="O182" s="47"/>
      <c r="P182" s="47"/>
    </row>
    <row r="184" spans="1:19">
      <c r="A184" s="46" t="s">
        <v>258</v>
      </c>
    </row>
    <row r="185" spans="1:19">
      <c r="B185" s="44" t="s">
        <v>180</v>
      </c>
      <c r="C185" s="44" t="s">
        <v>181</v>
      </c>
      <c r="D185" s="44">
        <v>157030</v>
      </c>
      <c r="E185" s="44">
        <f>0</f>
        <v>0</v>
      </c>
      <c r="F185" s="44">
        <v>157030</v>
      </c>
      <c r="G185" s="44">
        <v>157030</v>
      </c>
      <c r="I185" s="44">
        <v>161741</v>
      </c>
      <c r="J185" s="44">
        <v>161741</v>
      </c>
      <c r="L185" s="56">
        <v>164976</v>
      </c>
      <c r="M185" s="56">
        <v>164976</v>
      </c>
      <c r="N185" s="56">
        <v>164976</v>
      </c>
      <c r="O185" s="56">
        <v>164976</v>
      </c>
      <c r="P185" s="56"/>
      <c r="Q185" s="68">
        <v>164976</v>
      </c>
      <c r="R185" s="78">
        <v>164976</v>
      </c>
      <c r="S185" s="44">
        <v>0</v>
      </c>
    </row>
    <row r="186" spans="1:19">
      <c r="B186" s="44" t="s">
        <v>182</v>
      </c>
      <c r="C186" s="44" t="s">
        <v>193</v>
      </c>
      <c r="D186" s="44">
        <v>423</v>
      </c>
      <c r="E186" s="44">
        <f>0</f>
        <v>0</v>
      </c>
      <c r="F186" s="44">
        <v>423</v>
      </c>
      <c r="G186" s="44">
        <v>423</v>
      </c>
      <c r="I186" s="44">
        <v>423</v>
      </c>
      <c r="J186" s="44">
        <v>422.96</v>
      </c>
      <c r="L186" s="56">
        <v>423</v>
      </c>
      <c r="M186" s="56">
        <v>423</v>
      </c>
      <c r="N186" s="56">
        <v>423</v>
      </c>
      <c r="O186" s="56">
        <v>422.96</v>
      </c>
      <c r="P186" s="56"/>
      <c r="Q186" s="68">
        <v>426</v>
      </c>
      <c r="R186" s="78">
        <v>426</v>
      </c>
      <c r="S186" s="44">
        <v>0</v>
      </c>
    </row>
    <row r="187" spans="1:19">
      <c r="B187" s="44" t="s">
        <v>116</v>
      </c>
      <c r="C187" s="44" t="s">
        <v>117</v>
      </c>
      <c r="D187" s="44">
        <f>0</f>
        <v>0</v>
      </c>
      <c r="E187" s="44">
        <f>0</f>
        <v>0</v>
      </c>
      <c r="F187" s="44">
        <f>0</f>
        <v>0</v>
      </c>
      <c r="G187" s="44">
        <v>0</v>
      </c>
      <c r="I187" s="44">
        <f>0</f>
        <v>0</v>
      </c>
      <c r="J187" s="44">
        <v>0</v>
      </c>
      <c r="L187" s="56">
        <f>0</f>
        <v>0</v>
      </c>
      <c r="M187" s="56">
        <f>0</f>
        <v>0</v>
      </c>
      <c r="N187" s="56">
        <f>0</f>
        <v>0</v>
      </c>
      <c r="O187" s="56">
        <v>0.06</v>
      </c>
      <c r="P187" s="56"/>
      <c r="Q187" s="68">
        <v>0</v>
      </c>
      <c r="R187" s="78">
        <v>0</v>
      </c>
      <c r="S187" s="44">
        <v>0</v>
      </c>
    </row>
    <row r="188" spans="1:19">
      <c r="B188" s="44" t="s">
        <v>248</v>
      </c>
      <c r="C188" s="44" t="s">
        <v>249</v>
      </c>
      <c r="D188" s="44">
        <v>6000</v>
      </c>
      <c r="E188" s="44">
        <f>0</f>
        <v>0</v>
      </c>
      <c r="F188" s="44">
        <v>6000</v>
      </c>
      <c r="G188" s="44">
        <v>7581</v>
      </c>
      <c r="I188" s="44">
        <v>6000</v>
      </c>
      <c r="J188" s="44">
        <v>5916.26</v>
      </c>
      <c r="L188" s="56">
        <v>6000</v>
      </c>
      <c r="M188" s="56">
        <v>6000</v>
      </c>
      <c r="N188" s="56">
        <v>6000</v>
      </c>
      <c r="O188" s="56">
        <v>5373.66</v>
      </c>
      <c r="P188" s="56"/>
      <c r="Q188" s="68">
        <v>5500</v>
      </c>
      <c r="R188" s="78">
        <v>5500</v>
      </c>
      <c r="S188" s="44">
        <v>0</v>
      </c>
    </row>
    <row r="189" spans="1:19">
      <c r="B189" s="44" t="s">
        <v>250</v>
      </c>
      <c r="C189" s="44" t="s">
        <v>200</v>
      </c>
      <c r="D189" s="44">
        <v>150000</v>
      </c>
      <c r="E189" s="44">
        <f>0</f>
        <v>0</v>
      </c>
      <c r="F189" s="44">
        <v>135867</v>
      </c>
      <c r="G189" s="44">
        <v>185108</v>
      </c>
      <c r="I189" s="44">
        <v>135867</v>
      </c>
      <c r="J189" s="44">
        <v>146058.87</v>
      </c>
      <c r="L189" s="56">
        <v>137000</v>
      </c>
      <c r="M189" s="56">
        <v>160000</v>
      </c>
      <c r="N189" s="56">
        <v>160000</v>
      </c>
      <c r="O189" s="56">
        <v>111234.25</v>
      </c>
      <c r="P189" s="56"/>
      <c r="Q189" s="68">
        <v>180000</v>
      </c>
      <c r="R189" s="78">
        <v>160000</v>
      </c>
      <c r="S189" s="44">
        <v>0</v>
      </c>
    </row>
    <row r="190" spans="1:19">
      <c r="B190" s="44" t="s">
        <v>88</v>
      </c>
      <c r="C190" s="44" t="s">
        <v>175</v>
      </c>
      <c r="D190" s="44">
        <f>0</f>
        <v>0</v>
      </c>
      <c r="E190" s="44">
        <f>0</f>
        <v>0</v>
      </c>
      <c r="F190" s="44">
        <f>0</f>
        <v>0</v>
      </c>
      <c r="G190" s="44">
        <f>0</f>
        <v>0</v>
      </c>
      <c r="I190" s="44">
        <f>0</f>
        <v>0</v>
      </c>
      <c r="J190" s="44">
        <v>0</v>
      </c>
      <c r="L190" s="56">
        <f>0</f>
        <v>0</v>
      </c>
      <c r="M190" s="56">
        <f>0</f>
        <v>0</v>
      </c>
      <c r="N190" s="56">
        <f>0</f>
        <v>0</v>
      </c>
      <c r="O190" s="56">
        <v>0</v>
      </c>
      <c r="P190" s="56"/>
      <c r="Q190" s="68">
        <v>0</v>
      </c>
      <c r="R190" s="78">
        <v>0</v>
      </c>
      <c r="S190" s="44">
        <v>0</v>
      </c>
    </row>
    <row r="191" spans="1:19">
      <c r="B191" s="44" t="s">
        <v>176</v>
      </c>
      <c r="C191" s="44" t="s">
        <v>177</v>
      </c>
      <c r="D191" s="44">
        <v>1000</v>
      </c>
      <c r="E191" s="44">
        <f>0</f>
        <v>0</v>
      </c>
      <c r="F191" s="44">
        <v>1000</v>
      </c>
      <c r="G191" s="44">
        <v>1096</v>
      </c>
      <c r="I191" s="44">
        <v>1000</v>
      </c>
      <c r="J191" s="44">
        <v>1324.58</v>
      </c>
      <c r="L191" s="56">
        <v>1000</v>
      </c>
      <c r="M191" s="56">
        <v>1000</v>
      </c>
      <c r="N191" s="56">
        <v>1000</v>
      </c>
      <c r="O191" s="56">
        <v>615.79999999999995</v>
      </c>
      <c r="P191" s="56"/>
      <c r="Q191" s="68">
        <v>1000</v>
      </c>
      <c r="R191" s="78">
        <v>1000</v>
      </c>
      <c r="S191" s="44">
        <v>0</v>
      </c>
    </row>
    <row r="192" spans="1:19">
      <c r="B192" s="44" t="s">
        <v>135</v>
      </c>
      <c r="C192" s="44" t="s">
        <v>136</v>
      </c>
      <c r="D192" s="44">
        <f>0</f>
        <v>0</v>
      </c>
      <c r="E192" s="44">
        <f>0</f>
        <v>0</v>
      </c>
      <c r="F192" s="44">
        <v>0</v>
      </c>
      <c r="G192" s="44">
        <v>40</v>
      </c>
      <c r="I192" s="44">
        <f>0</f>
        <v>0</v>
      </c>
      <c r="J192" s="44">
        <v>10</v>
      </c>
      <c r="L192" s="56">
        <f>0</f>
        <v>0</v>
      </c>
      <c r="M192" s="56">
        <f>0</f>
        <v>0</v>
      </c>
      <c r="N192" s="56">
        <f>0</f>
        <v>0</v>
      </c>
      <c r="O192" s="56">
        <v>20</v>
      </c>
      <c r="P192" s="56"/>
      <c r="Q192" s="68">
        <v>1500</v>
      </c>
      <c r="R192" s="78">
        <v>1500</v>
      </c>
      <c r="S192" s="44">
        <v>0</v>
      </c>
    </row>
    <row r="193" spans="2:19">
      <c r="B193" s="44" t="s">
        <v>130</v>
      </c>
      <c r="C193" s="44" t="s">
        <v>131</v>
      </c>
      <c r="D193" s="44">
        <v>0</v>
      </c>
      <c r="E193" s="44">
        <f>0</f>
        <v>0</v>
      </c>
      <c r="F193" s="44">
        <v>0</v>
      </c>
      <c r="G193" s="44">
        <v>200</v>
      </c>
      <c r="I193" s="44">
        <f>0</f>
        <v>0</v>
      </c>
      <c r="J193" s="44">
        <v>0</v>
      </c>
      <c r="L193" s="56">
        <f>0</f>
        <v>0</v>
      </c>
      <c r="M193" s="56">
        <f>0</f>
        <v>0</v>
      </c>
      <c r="N193" s="56">
        <f>0</f>
        <v>0</v>
      </c>
      <c r="O193" s="56">
        <v>0</v>
      </c>
      <c r="P193" s="56"/>
      <c r="Q193" s="68">
        <v>0</v>
      </c>
      <c r="R193" s="78">
        <v>0</v>
      </c>
      <c r="S193" s="44">
        <v>0</v>
      </c>
    </row>
    <row r="194" spans="2:19">
      <c r="B194" s="44" t="s">
        <v>132</v>
      </c>
      <c r="C194" s="44" t="s">
        <v>133</v>
      </c>
      <c r="D194" s="44">
        <v>1000</v>
      </c>
      <c r="E194" s="44">
        <f>0</f>
        <v>0</v>
      </c>
      <c r="F194" s="44">
        <v>1000</v>
      </c>
      <c r="G194" s="44">
        <v>950</v>
      </c>
      <c r="I194" s="44">
        <v>1000</v>
      </c>
      <c r="J194" s="44">
        <v>250</v>
      </c>
      <c r="L194" s="56">
        <v>750</v>
      </c>
      <c r="M194" s="56">
        <v>750</v>
      </c>
      <c r="N194" s="56">
        <v>750</v>
      </c>
      <c r="O194" s="56">
        <v>2292.5</v>
      </c>
      <c r="P194" s="56"/>
      <c r="Q194" s="68">
        <v>1000</v>
      </c>
      <c r="R194" s="78">
        <v>1000</v>
      </c>
      <c r="S194" s="44">
        <v>0</v>
      </c>
    </row>
    <row r="195" spans="2:19">
      <c r="B195" s="44" t="s">
        <v>269</v>
      </c>
      <c r="C195" s="44" t="s">
        <v>270</v>
      </c>
      <c r="D195" s="44">
        <v>9000</v>
      </c>
      <c r="E195" s="44">
        <f>0</f>
        <v>0</v>
      </c>
      <c r="F195" s="44">
        <v>11200</v>
      </c>
      <c r="G195" s="44">
        <v>11820</v>
      </c>
      <c r="I195" s="44">
        <v>11500</v>
      </c>
      <c r="J195" s="44">
        <v>11038.92</v>
      </c>
      <c r="L195" s="56">
        <v>11500</v>
      </c>
      <c r="M195" s="56">
        <v>11500</v>
      </c>
      <c r="N195" s="56">
        <v>11500</v>
      </c>
      <c r="O195" s="56">
        <v>0</v>
      </c>
      <c r="P195" s="56"/>
      <c r="Q195" s="68">
        <v>11000</v>
      </c>
      <c r="R195" s="78">
        <v>11000</v>
      </c>
      <c r="S195" s="44">
        <v>0</v>
      </c>
    </row>
    <row r="196" spans="2:19">
      <c r="B196" s="44" t="s">
        <v>71</v>
      </c>
      <c r="C196" s="44" t="s">
        <v>72</v>
      </c>
      <c r="D196" s="44">
        <v>7000</v>
      </c>
      <c r="E196" s="44">
        <f>0</f>
        <v>0</v>
      </c>
      <c r="F196" s="44">
        <v>3000</v>
      </c>
      <c r="G196" s="44">
        <v>14248</v>
      </c>
      <c r="I196" s="44">
        <v>6000</v>
      </c>
      <c r="J196" s="44">
        <v>73672.960000000006</v>
      </c>
      <c r="L196" s="56">
        <v>50000</v>
      </c>
      <c r="M196" s="56">
        <v>60000</v>
      </c>
      <c r="N196" s="56">
        <v>60000</v>
      </c>
      <c r="O196" s="56">
        <v>43499.65</v>
      </c>
      <c r="P196" s="56"/>
      <c r="Q196" s="68">
        <v>60000</v>
      </c>
      <c r="R196" s="78">
        <v>60000</v>
      </c>
      <c r="S196" s="44">
        <v>0</v>
      </c>
    </row>
    <row r="197" spans="2:19">
      <c r="B197" s="44" t="s">
        <v>73</v>
      </c>
      <c r="C197" s="44" t="s">
        <v>74</v>
      </c>
      <c r="D197" s="44">
        <f>0</f>
        <v>0</v>
      </c>
      <c r="E197" s="44">
        <f>0</f>
        <v>0</v>
      </c>
      <c r="F197" s="44">
        <f>0</f>
        <v>0</v>
      </c>
      <c r="G197" s="44">
        <v>0</v>
      </c>
      <c r="I197" s="44">
        <f>0</f>
        <v>0</v>
      </c>
      <c r="J197" s="44">
        <v>0</v>
      </c>
      <c r="L197" s="56">
        <f>0</f>
        <v>0</v>
      </c>
      <c r="M197" s="56">
        <f>0</f>
        <v>0</v>
      </c>
      <c r="N197" s="56">
        <f>0</f>
        <v>0</v>
      </c>
      <c r="O197" s="56">
        <v>0</v>
      </c>
      <c r="P197" s="56"/>
      <c r="Q197" s="68">
        <v>0</v>
      </c>
      <c r="R197" s="78">
        <v>0</v>
      </c>
      <c r="S197" s="44">
        <v>0</v>
      </c>
    </row>
    <row r="198" spans="2:19">
      <c r="B198" s="44" t="s">
        <v>201</v>
      </c>
      <c r="C198" s="44" t="s">
        <v>202</v>
      </c>
      <c r="D198" s="44">
        <f>0</f>
        <v>0</v>
      </c>
      <c r="E198" s="44">
        <f>0</f>
        <v>0</v>
      </c>
      <c r="F198" s="44">
        <f>0</f>
        <v>0</v>
      </c>
      <c r="G198" s="44">
        <f>0</f>
        <v>0</v>
      </c>
      <c r="I198" s="44">
        <f>0</f>
        <v>0</v>
      </c>
      <c r="J198" s="44">
        <v>0</v>
      </c>
      <c r="L198" s="56">
        <f>0</f>
        <v>0</v>
      </c>
      <c r="M198" s="56">
        <f>0</f>
        <v>0</v>
      </c>
      <c r="N198" s="56">
        <f>0</f>
        <v>0</v>
      </c>
      <c r="O198" s="56">
        <v>0</v>
      </c>
      <c r="P198" s="56"/>
      <c r="Q198" s="68">
        <v>0</v>
      </c>
      <c r="R198" s="78">
        <v>0</v>
      </c>
      <c r="S198" s="44">
        <v>0</v>
      </c>
    </row>
    <row r="199" spans="2:19">
      <c r="B199" s="44" t="s">
        <v>203</v>
      </c>
      <c r="C199" s="44" t="s">
        <v>204</v>
      </c>
      <c r="D199" s="44">
        <v>9000</v>
      </c>
      <c r="E199" s="44">
        <f>0</f>
        <v>0</v>
      </c>
      <c r="F199" s="44">
        <v>9000</v>
      </c>
      <c r="G199" s="44">
        <v>23014</v>
      </c>
      <c r="I199" s="44">
        <v>12000</v>
      </c>
      <c r="J199" s="44">
        <v>30165.66</v>
      </c>
      <c r="L199" s="56">
        <v>15000</v>
      </c>
      <c r="M199" s="56">
        <v>20000</v>
      </c>
      <c r="N199" s="56">
        <v>20000</v>
      </c>
      <c r="O199" s="56">
        <v>16710.12</v>
      </c>
      <c r="P199" s="56"/>
      <c r="Q199" s="68">
        <v>20000</v>
      </c>
      <c r="R199" s="78">
        <v>20000</v>
      </c>
      <c r="S199" s="44">
        <v>0</v>
      </c>
    </row>
    <row r="200" spans="2:19">
      <c r="B200" s="44" t="s">
        <v>205</v>
      </c>
      <c r="C200" s="44" t="s">
        <v>206</v>
      </c>
      <c r="D200" s="44">
        <f>0</f>
        <v>0</v>
      </c>
      <c r="E200" s="44">
        <f>0</f>
        <v>0</v>
      </c>
      <c r="F200" s="44">
        <f>0</f>
        <v>0</v>
      </c>
      <c r="G200" s="44">
        <v>205</v>
      </c>
      <c r="I200" s="44">
        <f>0</f>
        <v>0</v>
      </c>
      <c r="J200" s="44">
        <v>0</v>
      </c>
      <c r="L200" s="56">
        <f>0</f>
        <v>0</v>
      </c>
      <c r="M200" s="56">
        <f>0</f>
        <v>0</v>
      </c>
      <c r="N200" s="56">
        <f>0</f>
        <v>0</v>
      </c>
      <c r="O200" s="56">
        <v>300</v>
      </c>
      <c r="P200" s="56"/>
      <c r="Q200" s="68">
        <v>0</v>
      </c>
      <c r="R200" s="78">
        <v>0</v>
      </c>
      <c r="S200" s="44">
        <v>0</v>
      </c>
    </row>
    <row r="201" spans="2:19">
      <c r="B201" s="44" t="s">
        <v>31</v>
      </c>
      <c r="C201" s="44" t="s">
        <v>32</v>
      </c>
      <c r="D201" s="44">
        <v>190000</v>
      </c>
      <c r="E201" s="44">
        <f>0</f>
        <v>0</v>
      </c>
      <c r="F201" s="44">
        <v>232435</v>
      </c>
      <c r="G201" s="44">
        <v>225287</v>
      </c>
      <c r="I201" s="44">
        <v>150000</v>
      </c>
      <c r="J201" s="44">
        <v>133980</v>
      </c>
      <c r="L201" s="56">
        <v>150000</v>
      </c>
      <c r="M201" s="56">
        <v>150000</v>
      </c>
      <c r="N201" s="56">
        <v>150000</v>
      </c>
      <c r="O201" s="56">
        <v>122544.5</v>
      </c>
      <c r="P201" s="56"/>
      <c r="Q201" s="68">
        <v>175000</v>
      </c>
      <c r="R201" s="78">
        <v>200000</v>
      </c>
      <c r="S201" s="44">
        <v>0</v>
      </c>
    </row>
    <row r="202" spans="2:19">
      <c r="B202" s="44" t="s">
        <v>277</v>
      </c>
      <c r="C202" s="44" t="s">
        <v>278</v>
      </c>
      <c r="D202" s="44">
        <f>0</f>
        <v>0</v>
      </c>
      <c r="E202" s="44">
        <f>0</f>
        <v>0</v>
      </c>
      <c r="F202" s="44">
        <f>0</f>
        <v>0</v>
      </c>
      <c r="G202" s="44">
        <f>0</f>
        <v>0</v>
      </c>
      <c r="I202" s="44">
        <f>0</f>
        <v>0</v>
      </c>
      <c r="J202" s="44">
        <v>0</v>
      </c>
      <c r="L202" s="56">
        <f>0</f>
        <v>0</v>
      </c>
      <c r="M202" s="56">
        <f>0</f>
        <v>0</v>
      </c>
      <c r="N202" s="56">
        <f>0</f>
        <v>0</v>
      </c>
      <c r="O202" s="56">
        <v>0</v>
      </c>
      <c r="P202" s="56"/>
      <c r="Q202" s="68">
        <v>0</v>
      </c>
      <c r="R202" s="78">
        <v>0</v>
      </c>
      <c r="S202" s="44">
        <v>0</v>
      </c>
    </row>
    <row r="203" spans="2:19">
      <c r="B203" s="44" t="s">
        <v>366</v>
      </c>
      <c r="C203" s="44" t="s">
        <v>367</v>
      </c>
      <c r="F203" s="44">
        <v>0</v>
      </c>
      <c r="G203" s="44">
        <v>0</v>
      </c>
      <c r="I203" s="44">
        <v>0</v>
      </c>
      <c r="J203" s="44">
        <v>0</v>
      </c>
      <c r="N203" s="56">
        <v>0</v>
      </c>
      <c r="O203" s="56">
        <v>480</v>
      </c>
      <c r="P203" s="56"/>
    </row>
    <row r="204" spans="2:19">
      <c r="B204" s="44" t="s">
        <v>39</v>
      </c>
      <c r="C204" s="44" t="s">
        <v>40</v>
      </c>
      <c r="D204" s="44">
        <f>0</f>
        <v>0</v>
      </c>
      <c r="E204" s="44">
        <f>0</f>
        <v>0</v>
      </c>
      <c r="F204" s="44">
        <f>0</f>
        <v>0</v>
      </c>
      <c r="G204" s="44">
        <f>0</f>
        <v>0</v>
      </c>
      <c r="I204" s="44">
        <f>0</f>
        <v>0</v>
      </c>
      <c r="J204" s="44">
        <v>0</v>
      </c>
      <c r="L204" s="56">
        <f>0</f>
        <v>0</v>
      </c>
      <c r="M204" s="56">
        <f>0</f>
        <v>0</v>
      </c>
      <c r="N204" s="56">
        <f>0</f>
        <v>0</v>
      </c>
      <c r="O204" s="56">
        <v>0</v>
      </c>
      <c r="P204" s="56"/>
      <c r="Q204" s="68">
        <v>0</v>
      </c>
      <c r="R204" s="78">
        <v>0</v>
      </c>
      <c r="S204" s="44">
        <v>0</v>
      </c>
    </row>
    <row r="205" spans="2:19">
      <c r="B205" s="44" t="s">
        <v>79</v>
      </c>
      <c r="C205" s="44" t="s">
        <v>80</v>
      </c>
      <c r="D205" s="44">
        <f>0</f>
        <v>0</v>
      </c>
      <c r="E205" s="44">
        <f>0</f>
        <v>0</v>
      </c>
      <c r="F205" s="44">
        <f>0</f>
        <v>0</v>
      </c>
      <c r="G205" s="44">
        <f>0</f>
        <v>0</v>
      </c>
      <c r="I205" s="44">
        <f>0</f>
        <v>0</v>
      </c>
      <c r="J205" s="44">
        <v>0</v>
      </c>
      <c r="L205" s="56">
        <f>0</f>
        <v>0</v>
      </c>
      <c r="M205" s="56">
        <f>0</f>
        <v>0</v>
      </c>
      <c r="N205" s="56">
        <f>0</f>
        <v>0</v>
      </c>
      <c r="O205" s="56">
        <v>0</v>
      </c>
      <c r="P205" s="56"/>
      <c r="Q205" s="68">
        <v>0</v>
      </c>
      <c r="R205" s="78">
        <v>0</v>
      </c>
      <c r="S205" s="44">
        <v>0</v>
      </c>
    </row>
    <row r="206" spans="2:19">
      <c r="J206" s="44">
        <v>0</v>
      </c>
      <c r="N206" s="56"/>
      <c r="O206" s="56"/>
      <c r="P206" s="56"/>
      <c r="Q206" s="68">
        <v>0</v>
      </c>
      <c r="R206" s="78">
        <v>0</v>
      </c>
      <c r="S206" s="44">
        <v>0</v>
      </c>
    </row>
    <row r="207" spans="2:19">
      <c r="B207" s="44" t="s">
        <v>81</v>
      </c>
      <c r="C207" s="44" t="s">
        <v>82</v>
      </c>
      <c r="D207" s="44">
        <f>0</f>
        <v>0</v>
      </c>
      <c r="E207" s="44">
        <f>0</f>
        <v>0</v>
      </c>
      <c r="F207" s="44">
        <f>0</f>
        <v>0</v>
      </c>
      <c r="G207" s="44">
        <f>0</f>
        <v>0</v>
      </c>
      <c r="I207" s="44">
        <f>0</f>
        <v>0</v>
      </c>
      <c r="J207" s="44">
        <v>1372.6</v>
      </c>
      <c r="L207" s="56">
        <f>0</f>
        <v>0</v>
      </c>
      <c r="M207" s="56">
        <f>0</f>
        <v>0</v>
      </c>
      <c r="N207" s="56">
        <f>0</f>
        <v>0</v>
      </c>
      <c r="O207" s="56">
        <v>0</v>
      </c>
      <c r="P207" s="56"/>
      <c r="Q207" s="68">
        <v>0</v>
      </c>
      <c r="R207" s="78">
        <v>0</v>
      </c>
      <c r="S207" s="44">
        <v>0</v>
      </c>
    </row>
    <row r="208" spans="2:19">
      <c r="B208" s="44" t="s">
        <v>83</v>
      </c>
      <c r="C208" s="44" t="s">
        <v>84</v>
      </c>
      <c r="D208" s="44">
        <f>0</f>
        <v>0</v>
      </c>
      <c r="E208" s="44">
        <f>0</f>
        <v>0</v>
      </c>
      <c r="F208" s="44">
        <f>0</f>
        <v>0</v>
      </c>
      <c r="G208" s="44">
        <f>0</f>
        <v>0</v>
      </c>
      <c r="I208" s="44">
        <f>0</f>
        <v>0</v>
      </c>
      <c r="J208" s="44">
        <v>0</v>
      </c>
      <c r="L208" s="56">
        <f>0</f>
        <v>0</v>
      </c>
      <c r="M208" s="56">
        <f>0</f>
        <v>0</v>
      </c>
      <c r="N208" s="56">
        <f>0</f>
        <v>0</v>
      </c>
      <c r="O208" s="56">
        <v>0</v>
      </c>
      <c r="P208" s="56"/>
      <c r="Q208" s="68">
        <v>0</v>
      </c>
      <c r="R208" s="78">
        <v>0</v>
      </c>
      <c r="S208" s="44">
        <v>0</v>
      </c>
    </row>
    <row r="209" spans="1:19">
      <c r="B209" s="44" t="s">
        <v>85</v>
      </c>
      <c r="C209" s="44" t="s">
        <v>86</v>
      </c>
      <c r="D209" s="44">
        <f>0</f>
        <v>0</v>
      </c>
      <c r="E209" s="44">
        <f>0</f>
        <v>0</v>
      </c>
      <c r="F209" s="44">
        <f>0</f>
        <v>0</v>
      </c>
      <c r="G209" s="44">
        <f>0</f>
        <v>0</v>
      </c>
      <c r="I209" s="44">
        <f>0</f>
        <v>0</v>
      </c>
      <c r="J209" s="44">
        <v>6366.25</v>
      </c>
      <c r="L209" s="56">
        <f>0</f>
        <v>0</v>
      </c>
      <c r="M209" s="56">
        <f>0</f>
        <v>0</v>
      </c>
      <c r="N209" s="56">
        <f>0</f>
        <v>0</v>
      </c>
      <c r="O209" s="56">
        <v>1150.8399999999999</v>
      </c>
      <c r="P209" s="56"/>
      <c r="Q209" s="68">
        <v>0</v>
      </c>
      <c r="R209" s="78">
        <v>0</v>
      </c>
      <c r="S209" s="44">
        <v>0</v>
      </c>
    </row>
    <row r="210" spans="1:19">
      <c r="B210" s="44" t="s">
        <v>197</v>
      </c>
      <c r="C210" s="44" t="s">
        <v>198</v>
      </c>
      <c r="D210" s="44">
        <f>0</f>
        <v>0</v>
      </c>
      <c r="E210" s="44">
        <f>0</f>
        <v>0</v>
      </c>
      <c r="F210" s="44">
        <f>0</f>
        <v>0</v>
      </c>
      <c r="G210" s="44">
        <v>70000</v>
      </c>
      <c r="I210" s="44">
        <f>0</f>
        <v>0</v>
      </c>
      <c r="J210" s="44">
        <v>0</v>
      </c>
      <c r="L210" s="56">
        <f>0</f>
        <v>0</v>
      </c>
      <c r="M210" s="56">
        <f>0</f>
        <v>0</v>
      </c>
      <c r="N210" s="56">
        <f>0</f>
        <v>0</v>
      </c>
      <c r="O210" s="56">
        <v>0</v>
      </c>
      <c r="P210" s="56"/>
      <c r="Q210" s="68">
        <v>0</v>
      </c>
      <c r="R210" s="78">
        <v>0</v>
      </c>
      <c r="S210" s="44">
        <v>0</v>
      </c>
    </row>
    <row r="211" spans="1:19">
      <c r="B211" s="44" t="s">
        <v>368</v>
      </c>
      <c r="C211" s="44" t="s">
        <v>369</v>
      </c>
      <c r="F211" s="44">
        <v>0</v>
      </c>
      <c r="G211" s="44">
        <v>0</v>
      </c>
      <c r="I211" s="44">
        <v>0</v>
      </c>
      <c r="J211" s="44">
        <v>0</v>
      </c>
      <c r="N211" s="56">
        <v>0</v>
      </c>
      <c r="O211" s="56">
        <v>92</v>
      </c>
      <c r="P211" s="56"/>
    </row>
    <row r="212" spans="1:19">
      <c r="B212" s="44" t="s">
        <v>351</v>
      </c>
      <c r="C212" s="44" t="s">
        <v>352</v>
      </c>
      <c r="D212" s="44">
        <v>0</v>
      </c>
      <c r="F212" s="44">
        <v>0</v>
      </c>
      <c r="G212" s="44">
        <v>5157</v>
      </c>
      <c r="I212" s="44">
        <f>0</f>
        <v>0</v>
      </c>
      <c r="J212" s="44">
        <v>0</v>
      </c>
      <c r="L212" s="56">
        <f>0</f>
        <v>0</v>
      </c>
      <c r="M212" s="56">
        <f>0</f>
        <v>0</v>
      </c>
      <c r="N212" s="56">
        <f>0</f>
        <v>0</v>
      </c>
      <c r="O212" s="56">
        <v>0</v>
      </c>
      <c r="P212" s="56"/>
      <c r="Q212" s="68">
        <v>5157</v>
      </c>
      <c r="R212" s="78">
        <v>5157</v>
      </c>
      <c r="S212" s="44">
        <v>0</v>
      </c>
    </row>
    <row r="213" spans="1:19">
      <c r="B213" s="44" t="s">
        <v>211</v>
      </c>
      <c r="C213" s="44" t="s">
        <v>150</v>
      </c>
      <c r="D213" s="44">
        <f>0</f>
        <v>0</v>
      </c>
      <c r="E213" s="44">
        <f>0</f>
        <v>0</v>
      </c>
      <c r="F213" s="44">
        <f>0</f>
        <v>0</v>
      </c>
      <c r="G213" s="44">
        <v>2222</v>
      </c>
      <c r="I213" s="44">
        <f>0</f>
        <v>0</v>
      </c>
      <c r="J213" s="44">
        <v>525</v>
      </c>
      <c r="L213" s="56">
        <f>0</f>
        <v>0</v>
      </c>
      <c r="M213" s="56">
        <f>0</f>
        <v>0</v>
      </c>
      <c r="N213" s="56">
        <f>0</f>
        <v>0</v>
      </c>
      <c r="O213" s="56">
        <v>1000</v>
      </c>
      <c r="P213" s="56"/>
      <c r="Q213" s="68">
        <v>0</v>
      </c>
      <c r="R213" s="78">
        <v>0</v>
      </c>
      <c r="S213" s="44">
        <v>0</v>
      </c>
    </row>
    <row r="214" spans="1:19">
      <c r="B214" s="44" t="s">
        <v>151</v>
      </c>
      <c r="C214" s="44" t="s">
        <v>284</v>
      </c>
      <c r="D214" s="44">
        <v>4300</v>
      </c>
      <c r="E214" s="44">
        <f>0</f>
        <v>0</v>
      </c>
      <c r="F214" s="44">
        <v>4300</v>
      </c>
      <c r="G214" s="44">
        <f>0</f>
        <v>0</v>
      </c>
      <c r="I214" s="44">
        <v>4300</v>
      </c>
      <c r="J214" s="44">
        <v>0</v>
      </c>
      <c r="L214" s="56">
        <v>4300</v>
      </c>
      <c r="M214" s="56">
        <v>4300</v>
      </c>
      <c r="N214" s="56">
        <v>4300</v>
      </c>
      <c r="O214" s="56">
        <v>0</v>
      </c>
      <c r="P214" s="56"/>
      <c r="Q214" s="68">
        <v>0</v>
      </c>
      <c r="R214" s="78">
        <v>0</v>
      </c>
      <c r="S214" s="44">
        <v>0</v>
      </c>
    </row>
    <row r="215" spans="1:19">
      <c r="B215" s="44" t="s">
        <v>152</v>
      </c>
      <c r="C215" s="44" t="s">
        <v>153</v>
      </c>
      <c r="D215" s="44">
        <v>40000</v>
      </c>
      <c r="E215" s="44">
        <f>0</f>
        <v>0</v>
      </c>
      <c r="F215" s="44">
        <v>30000</v>
      </c>
      <c r="G215" s="44">
        <v>71990</v>
      </c>
      <c r="I215" s="44">
        <v>30000</v>
      </c>
      <c r="J215" s="44">
        <v>38343.660000000003</v>
      </c>
      <c r="L215" s="56">
        <v>25000</v>
      </c>
      <c r="M215" s="56">
        <v>25000</v>
      </c>
      <c r="N215" s="56">
        <v>25000</v>
      </c>
      <c r="O215" s="56">
        <v>19288.580000000002</v>
      </c>
      <c r="P215" s="56"/>
      <c r="Q215" s="68">
        <v>25000</v>
      </c>
      <c r="R215" s="78">
        <v>25000</v>
      </c>
      <c r="S215" s="44">
        <v>0</v>
      </c>
    </row>
    <row r="216" spans="1:19">
      <c r="B216" s="44" t="s">
        <v>154</v>
      </c>
      <c r="C216" s="44" t="s">
        <v>155</v>
      </c>
      <c r="D216" s="44">
        <f>0</f>
        <v>0</v>
      </c>
      <c r="E216" s="44">
        <f>0</f>
        <v>0</v>
      </c>
      <c r="F216" s="44">
        <f>0</f>
        <v>0</v>
      </c>
      <c r="G216" s="44">
        <f>0</f>
        <v>0</v>
      </c>
      <c r="I216" s="44">
        <f>0</f>
        <v>0</v>
      </c>
      <c r="J216" s="44">
        <v>0</v>
      </c>
      <c r="L216" s="56">
        <f>0</f>
        <v>0</v>
      </c>
      <c r="M216" s="56">
        <f>0</f>
        <v>0</v>
      </c>
      <c r="N216" s="44">
        <f>0</f>
        <v>0</v>
      </c>
      <c r="O216" s="44">
        <v>0</v>
      </c>
      <c r="Q216" s="68">
        <v>0</v>
      </c>
      <c r="R216" s="78">
        <v>0</v>
      </c>
      <c r="S216" s="44">
        <v>0</v>
      </c>
    </row>
    <row r="217" spans="1:19">
      <c r="B217" s="44" t="s">
        <v>364</v>
      </c>
      <c r="C217" s="44" t="s">
        <v>363</v>
      </c>
      <c r="D217" s="44">
        <f>0</f>
        <v>0</v>
      </c>
      <c r="E217" s="44">
        <f>0</f>
        <v>0</v>
      </c>
      <c r="F217" s="44">
        <v>0</v>
      </c>
      <c r="G217" s="44">
        <v>0</v>
      </c>
      <c r="I217" s="44">
        <f>0</f>
        <v>0</v>
      </c>
      <c r="J217" s="44">
        <v>5518</v>
      </c>
      <c r="L217" s="56">
        <f>0</f>
        <v>0</v>
      </c>
      <c r="M217" s="56">
        <f>0</f>
        <v>0</v>
      </c>
      <c r="N217" s="44">
        <f>0</f>
        <v>0</v>
      </c>
      <c r="O217" s="44">
        <v>0</v>
      </c>
      <c r="Q217" s="68">
        <v>0</v>
      </c>
      <c r="R217" s="78">
        <v>0</v>
      </c>
      <c r="S217" s="44">
        <v>0</v>
      </c>
    </row>
    <row r="218" spans="1:19">
      <c r="B218" s="44" t="s">
        <v>289</v>
      </c>
      <c r="C218" s="44" t="s">
        <v>212</v>
      </c>
      <c r="D218" s="44">
        <f>0</f>
        <v>0</v>
      </c>
      <c r="E218" s="44">
        <f>0</f>
        <v>0</v>
      </c>
      <c r="F218" s="44">
        <v>12043</v>
      </c>
      <c r="G218" s="44">
        <f>14765+1736</f>
        <v>16501</v>
      </c>
      <c r="I218" s="44">
        <f>0</f>
        <v>0</v>
      </c>
      <c r="J218" s="44">
        <v>15000</v>
      </c>
      <c r="L218" s="56">
        <f>0</f>
        <v>0</v>
      </c>
      <c r="M218" s="56">
        <f>0</f>
        <v>0</v>
      </c>
      <c r="N218" s="44">
        <f>0</f>
        <v>0</v>
      </c>
      <c r="O218" s="44">
        <v>0</v>
      </c>
      <c r="Q218" s="68">
        <v>0</v>
      </c>
      <c r="R218" s="78">
        <v>0</v>
      </c>
      <c r="S218" s="44">
        <v>0</v>
      </c>
    </row>
    <row r="219" spans="1:19">
      <c r="B219" s="44" t="s">
        <v>370</v>
      </c>
      <c r="C219" s="44" t="s">
        <v>371</v>
      </c>
      <c r="F219" s="44">
        <v>0</v>
      </c>
      <c r="G219" s="44">
        <v>0</v>
      </c>
      <c r="I219" s="44">
        <v>0</v>
      </c>
      <c r="J219" s="44">
        <v>0</v>
      </c>
      <c r="N219" s="44">
        <v>0</v>
      </c>
      <c r="O219" s="44">
        <v>50000</v>
      </c>
    </row>
    <row r="220" spans="1:19">
      <c r="B220" s="44" t="s">
        <v>362</v>
      </c>
      <c r="C220" s="44" t="s">
        <v>361</v>
      </c>
      <c r="D220" s="44">
        <f>0</f>
        <v>0</v>
      </c>
      <c r="E220" s="44">
        <f>0</f>
        <v>0</v>
      </c>
      <c r="F220" s="44">
        <v>0</v>
      </c>
      <c r="G220" s="44">
        <v>0</v>
      </c>
      <c r="I220" s="44">
        <f>0</f>
        <v>0</v>
      </c>
      <c r="J220" s="44">
        <v>29959.26</v>
      </c>
      <c r="L220" s="56">
        <f>0</f>
        <v>0</v>
      </c>
      <c r="M220" s="56">
        <f>0</f>
        <v>0</v>
      </c>
      <c r="N220" s="44">
        <f>0</f>
        <v>0</v>
      </c>
      <c r="O220" s="44">
        <v>4245.1000000000004</v>
      </c>
      <c r="Q220" s="68">
        <v>0</v>
      </c>
      <c r="R220" s="78">
        <v>0</v>
      </c>
      <c r="S220" s="44">
        <v>0</v>
      </c>
    </row>
    <row r="221" spans="1:19">
      <c r="B221" s="44" t="s">
        <v>348</v>
      </c>
      <c r="D221" s="44">
        <f>0</f>
        <v>0</v>
      </c>
      <c r="E221" s="44">
        <f>0</f>
        <v>0</v>
      </c>
      <c r="F221" s="44">
        <f>0</f>
        <v>0</v>
      </c>
      <c r="G221" s="44">
        <f>0</f>
        <v>0</v>
      </c>
      <c r="I221" s="44">
        <f>0</f>
        <v>0</v>
      </c>
      <c r="J221" s="44">
        <v>0</v>
      </c>
      <c r="L221" s="56">
        <f>0</f>
        <v>0</v>
      </c>
      <c r="M221" s="56">
        <f>0</f>
        <v>0</v>
      </c>
      <c r="N221" s="44">
        <f>0</f>
        <v>0</v>
      </c>
      <c r="O221" s="44">
        <v>0</v>
      </c>
      <c r="Q221" s="68">
        <v>0</v>
      </c>
      <c r="R221" s="78">
        <v>0</v>
      </c>
      <c r="S221" s="44">
        <v>0</v>
      </c>
    </row>
    <row r="222" spans="1:19">
      <c r="A222" s="46" t="s">
        <v>156</v>
      </c>
      <c r="D222" s="46">
        <f>SUM(D185:D221)</f>
        <v>574753</v>
      </c>
      <c r="E222" s="46">
        <f>SUM(E185:E221)</f>
        <v>0</v>
      </c>
      <c r="F222" s="46">
        <f>SUM(F185:F221)</f>
        <v>603298</v>
      </c>
      <c r="G222" s="46">
        <f>SUM(G185:G221)</f>
        <v>792872</v>
      </c>
      <c r="H222" s="46"/>
      <c r="I222" s="46">
        <f>SUM(I185:I221)</f>
        <v>519831</v>
      </c>
      <c r="J222" s="46">
        <f>SUM(J185:J221)</f>
        <v>661665.98</v>
      </c>
      <c r="K222" s="46"/>
      <c r="L222" s="57">
        <f>SUM(L185:L221)</f>
        <v>565949</v>
      </c>
      <c r="M222" s="57">
        <f>SUM(M185:M221)</f>
        <v>603949</v>
      </c>
      <c r="N222" s="46">
        <f>SUM(N185:N221)</f>
        <v>603949</v>
      </c>
      <c r="O222" s="46">
        <f>SUM(O185:O221)</f>
        <v>544246.02</v>
      </c>
      <c r="P222" s="46"/>
      <c r="Q222" s="68">
        <f>SUM(Q185:Q221)</f>
        <v>650559</v>
      </c>
      <c r="R222" s="78">
        <f>SUM(R185:R221)</f>
        <v>655559</v>
      </c>
      <c r="S222" s="44">
        <f>SUM(S185:S221)</f>
        <v>0</v>
      </c>
    </row>
    <row r="224" spans="1:19" s="46" customFormat="1">
      <c r="A224" s="46" t="s">
        <v>290</v>
      </c>
      <c r="D224" s="46">
        <v>0</v>
      </c>
      <c r="E224" s="46">
        <v>0</v>
      </c>
      <c r="F224" s="46">
        <v>43609</v>
      </c>
      <c r="G224" s="46">
        <v>0</v>
      </c>
      <c r="I224" s="46">
        <v>117288</v>
      </c>
      <c r="J224" s="46">
        <v>0</v>
      </c>
      <c r="L224" s="57">
        <f>L181-L222</f>
        <v>93264.25</v>
      </c>
      <c r="M224" s="57">
        <f>M181-M222</f>
        <v>46964</v>
      </c>
      <c r="N224" s="46">
        <f>N181-N222</f>
        <v>46964</v>
      </c>
      <c r="O224" s="46">
        <f>O181-O222</f>
        <v>-208077.35999999993</v>
      </c>
      <c r="Q224" s="71">
        <f>Q181-Q222</f>
        <v>11317</v>
      </c>
      <c r="R224" s="81">
        <f>R181-R222</f>
        <v>-99</v>
      </c>
      <c r="S224" s="46">
        <f>S181-S222</f>
        <v>4058</v>
      </c>
    </row>
    <row r="226" spans="1:19" ht="13.8" thickBot="1">
      <c r="A226" s="46" t="s">
        <v>347</v>
      </c>
      <c r="D226" s="54">
        <f>SUM(D222:D225)</f>
        <v>574753</v>
      </c>
      <c r="E226" s="54">
        <f t="shared" ref="E226:J226" si="67">SUM(E222:E225)</f>
        <v>0</v>
      </c>
      <c r="F226" s="54">
        <f t="shared" si="67"/>
        <v>646907</v>
      </c>
      <c r="G226" s="54">
        <f t="shared" si="67"/>
        <v>792872</v>
      </c>
      <c r="H226" s="54"/>
      <c r="I226" s="54">
        <f t="shared" si="67"/>
        <v>637119</v>
      </c>
      <c r="J226" s="54">
        <f t="shared" si="67"/>
        <v>661665.98</v>
      </c>
      <c r="K226" s="54"/>
      <c r="L226" s="61">
        <f>SUM(L222:L225)</f>
        <v>659213.25</v>
      </c>
      <c r="M226" s="61">
        <f>SUM(M222:M225)</f>
        <v>650913</v>
      </c>
      <c r="N226" s="54">
        <f>SUM(N222:N225)</f>
        <v>650913</v>
      </c>
      <c r="O226" s="54">
        <f>SUM(O222:O225)</f>
        <v>336168.66000000009</v>
      </c>
      <c r="P226" s="54">
        <f t="shared" ref="P226:S226" si="68">SUM(P222:P225)</f>
        <v>0</v>
      </c>
      <c r="Q226" s="70">
        <f t="shared" si="68"/>
        <v>661876</v>
      </c>
      <c r="R226" s="80">
        <f t="shared" si="68"/>
        <v>655460</v>
      </c>
      <c r="S226" s="54">
        <f t="shared" si="68"/>
        <v>4058</v>
      </c>
    </row>
    <row r="227" spans="1:19" ht="13.8" thickTop="1"/>
    <row r="228" spans="1:19">
      <c r="D228" s="44">
        <f>ROUND(D226-D181,0)</f>
        <v>0</v>
      </c>
      <c r="E228" s="44">
        <f>ROUND(E226-E181,0)</f>
        <v>0</v>
      </c>
      <c r="F228" s="44">
        <f>ROUND(F226-F181,0)</f>
        <v>0</v>
      </c>
      <c r="G228" s="44">
        <f>ROUND(G226-G181,0)</f>
        <v>176179</v>
      </c>
      <c r="I228" s="44">
        <f>ROUND(I226-I181,0)</f>
        <v>0</v>
      </c>
      <c r="J228" s="44">
        <f>ROUND(J226-J181,0)</f>
        <v>36766</v>
      </c>
      <c r="L228" s="56">
        <f>ROUND(L226-L181,0)</f>
        <v>0</v>
      </c>
      <c r="M228" s="56">
        <f>ROUND(M226-M181,0)</f>
        <v>0</v>
      </c>
      <c r="N228" s="44">
        <f>ROUND(N226-N181,0)</f>
        <v>0</v>
      </c>
      <c r="O228" s="44">
        <f>ROUND(O226-O181,0)</f>
        <v>0</v>
      </c>
      <c r="Q228" s="68">
        <f>ROUND(Q226-Q181,0)</f>
        <v>0</v>
      </c>
      <c r="R228" s="78">
        <f>ROUND(R226-R181,0)</f>
        <v>0</v>
      </c>
      <c r="S228" s="44">
        <f>ROUND(S226-S181,0)</f>
        <v>0</v>
      </c>
    </row>
  </sheetData>
  <printOptions horizontalCentered="1"/>
  <pageMargins left="0.25" right="0.25" top="0.75" bottom="0.25" header="0.25" footer="0.25"/>
  <pageSetup scale="95" fitToHeight="2" orientation="landscape" useFirstPageNumber="1" horizontalDpi="4294967292" verticalDpi="4294967292" r:id="rId1"/>
  <headerFooter>
    <oddHeader>&amp;CTOWN OF TAGHKANIC
2025 PRELIMINARY BUDGET</oddHeader>
    <oddFooter>&amp;L
&amp;D&amp;C  &amp;F      &amp;A&amp;RPage &amp;P</oddFooter>
  </headerFooter>
  <rowBreaks count="2" manualBreakCount="2">
    <brk id="31" max="16383" man="1"/>
    <brk id="54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70BA7-CFEA-41A9-A56E-197EFDA62B31}">
  <sheetPr>
    <tabColor rgb="FF92D050"/>
  </sheetPr>
  <dimension ref="A1:Q81"/>
  <sheetViews>
    <sheetView showGridLines="0" topLeftCell="A70" zoomScale="115" zoomScaleNormal="115" zoomScaleSheetLayoutView="100" workbookViewId="0">
      <selection activeCell="P64" sqref="P64"/>
    </sheetView>
  </sheetViews>
  <sheetFormatPr defaultColWidth="10.3984375" defaultRowHeight="13.2"/>
  <cols>
    <col min="1" max="1" width="1.5" style="43" customWidth="1"/>
    <col min="2" max="2" width="24.8984375" style="44" bestFit="1" customWidth="1"/>
    <col min="3" max="3" width="9.8984375" style="44" customWidth="1"/>
    <col min="4" max="6" width="10.3984375" style="44" hidden="1" customWidth="1"/>
    <col min="7" max="7" width="10.3984375" style="44" customWidth="1"/>
    <col min="8" max="8" width="10.3984375" style="44" hidden="1" customWidth="1"/>
    <col min="9" max="9" width="9.3984375" style="44" customWidth="1"/>
    <col min="10" max="10" width="10.3984375" style="44" hidden="1" customWidth="1"/>
    <col min="11" max="11" width="12.09765625" style="44" hidden="1" customWidth="1"/>
    <col min="12" max="12" width="10" style="44" customWidth="1"/>
    <col min="13" max="13" width="12.09765625" style="44" customWidth="1"/>
    <col min="14" max="14" width="2.09765625" style="44" hidden="1" customWidth="1"/>
    <col min="15" max="15" width="10.3984375" style="44"/>
    <col min="16" max="16" width="12" style="44" customWidth="1"/>
    <col min="17" max="16384" width="10.3984375" style="44"/>
  </cols>
  <sheetData>
    <row r="1" spans="1:17" s="45" customFormat="1" ht="44.25" customHeight="1">
      <c r="A1" s="43" t="s">
        <v>149</v>
      </c>
      <c r="B1" s="47"/>
      <c r="C1" s="48"/>
      <c r="D1" s="48" t="s">
        <v>321</v>
      </c>
      <c r="E1" s="48" t="s">
        <v>329</v>
      </c>
      <c r="F1" s="48" t="s">
        <v>322</v>
      </c>
      <c r="G1" s="48" t="s">
        <v>330</v>
      </c>
      <c r="H1" s="48" t="s">
        <v>323</v>
      </c>
      <c r="I1" s="48" t="s">
        <v>360</v>
      </c>
      <c r="J1" s="48" t="s">
        <v>324</v>
      </c>
      <c r="K1" s="48" t="s">
        <v>355</v>
      </c>
      <c r="L1" s="48" t="s">
        <v>356</v>
      </c>
      <c r="M1" s="48" t="s">
        <v>374</v>
      </c>
      <c r="N1" s="65"/>
      <c r="O1" s="48" t="s">
        <v>357</v>
      </c>
      <c r="P1" s="48" t="s">
        <v>358</v>
      </c>
      <c r="Q1" s="48" t="s">
        <v>359</v>
      </c>
    </row>
    <row r="2" spans="1:17">
      <c r="N2" s="66"/>
    </row>
    <row r="3" spans="1:17">
      <c r="A3" s="43" t="s">
        <v>268</v>
      </c>
      <c r="N3" s="66"/>
    </row>
    <row r="4" spans="1:17">
      <c r="N4" s="66"/>
    </row>
    <row r="5" spans="1:17">
      <c r="A5" s="43" t="s">
        <v>18</v>
      </c>
      <c r="N5" s="66"/>
    </row>
    <row r="6" spans="1:17">
      <c r="B6" s="44" t="s">
        <v>143</v>
      </c>
      <c r="C6" s="44" t="s">
        <v>19</v>
      </c>
      <c r="D6" s="44">
        <v>124733</v>
      </c>
      <c r="E6" s="44">
        <f>0</f>
        <v>0</v>
      </c>
      <c r="F6" s="44">
        <v>157958</v>
      </c>
      <c r="G6" s="44">
        <v>161920</v>
      </c>
      <c r="H6" s="44">
        <v>171835</v>
      </c>
      <c r="I6" s="44">
        <v>120882.43</v>
      </c>
      <c r="J6" s="44">
        <v>190000</v>
      </c>
      <c r="K6" s="44">
        <v>176000</v>
      </c>
      <c r="L6" s="44">
        <v>176000</v>
      </c>
      <c r="M6" s="44">
        <v>65589.289999999994</v>
      </c>
      <c r="N6" s="66"/>
      <c r="O6" s="72">
        <v>176000</v>
      </c>
      <c r="P6" s="44">
        <v>165000</v>
      </c>
      <c r="Q6" s="44">
        <v>0</v>
      </c>
    </row>
    <row r="7" spans="1:17">
      <c r="B7" s="44" t="s">
        <v>145</v>
      </c>
      <c r="C7" s="44" t="s">
        <v>20</v>
      </c>
      <c r="D7" s="44">
        <v>200000</v>
      </c>
      <c r="E7" s="44">
        <f>0</f>
        <v>0</v>
      </c>
      <c r="F7" s="44">
        <v>140000</v>
      </c>
      <c r="G7" s="44">
        <f>116376-SUM(G8:G10)</f>
        <v>35498</v>
      </c>
      <c r="H7" s="44">
        <v>160000</v>
      </c>
      <c r="I7" s="44">
        <v>284470.23</v>
      </c>
      <c r="J7" s="44">
        <v>80000</v>
      </c>
      <c r="K7" s="44">
        <v>80000</v>
      </c>
      <c r="L7" s="44">
        <v>80000</v>
      </c>
      <c r="M7" s="44">
        <v>29460</v>
      </c>
      <c r="N7" s="66"/>
      <c r="O7" s="72">
        <v>100000</v>
      </c>
      <c r="P7" s="44">
        <v>100000</v>
      </c>
      <c r="Q7" s="44">
        <v>0</v>
      </c>
    </row>
    <row r="8" spans="1:17">
      <c r="B8" s="44" t="s">
        <v>185</v>
      </c>
      <c r="C8" s="44" t="s">
        <v>186</v>
      </c>
      <c r="D8" s="44">
        <v>17000</v>
      </c>
      <c r="E8" s="44">
        <f>0</f>
        <v>0</v>
      </c>
      <c r="F8" s="44">
        <v>40000</v>
      </c>
      <c r="G8" s="44">
        <v>37381</v>
      </c>
      <c r="H8" s="44">
        <v>40000</v>
      </c>
      <c r="I8" s="44">
        <v>26679.77</v>
      </c>
      <c r="J8" s="44">
        <v>40000</v>
      </c>
      <c r="K8" s="44">
        <v>40000</v>
      </c>
      <c r="L8" s="44">
        <v>40000</v>
      </c>
      <c r="M8" s="44">
        <v>19011</v>
      </c>
      <c r="N8" s="66"/>
      <c r="O8" s="72">
        <v>35000</v>
      </c>
      <c r="P8" s="44">
        <v>35000</v>
      </c>
      <c r="Q8" s="44">
        <v>0</v>
      </c>
    </row>
    <row r="9" spans="1:17">
      <c r="B9" s="44" t="s">
        <v>26</v>
      </c>
      <c r="C9" s="44" t="s">
        <v>27</v>
      </c>
      <c r="D9" s="44">
        <v>6000</v>
      </c>
      <c r="E9" s="44">
        <f>0</f>
        <v>0</v>
      </c>
      <c r="F9" s="44">
        <v>20000</v>
      </c>
      <c r="G9" s="44">
        <v>10720</v>
      </c>
      <c r="H9" s="44">
        <v>18000</v>
      </c>
      <c r="I9" s="44">
        <v>6797.26</v>
      </c>
      <c r="J9" s="44">
        <v>16000</v>
      </c>
      <c r="K9" s="44">
        <v>10000</v>
      </c>
      <c r="L9" s="44">
        <v>10000</v>
      </c>
      <c r="M9" s="44">
        <v>2794</v>
      </c>
      <c r="N9" s="66"/>
      <c r="O9" s="72">
        <v>7000</v>
      </c>
      <c r="P9" s="44">
        <v>7000</v>
      </c>
      <c r="Q9" s="44">
        <v>0</v>
      </c>
    </row>
    <row r="10" spans="1:17">
      <c r="B10" s="44" t="s">
        <v>333</v>
      </c>
      <c r="C10" s="44" t="s">
        <v>291</v>
      </c>
      <c r="E10" s="44">
        <f>0</f>
        <v>0</v>
      </c>
      <c r="F10" s="44">
        <v>80000</v>
      </c>
      <c r="G10" s="44">
        <v>32777</v>
      </c>
      <c r="H10" s="44">
        <v>80000</v>
      </c>
      <c r="I10" s="44">
        <v>48199.9</v>
      </c>
      <c r="J10" s="44">
        <v>90000</v>
      </c>
      <c r="K10" s="44">
        <v>80000</v>
      </c>
      <c r="L10" s="44">
        <v>80000</v>
      </c>
      <c r="M10" s="44">
        <v>29238</v>
      </c>
      <c r="N10" s="66"/>
      <c r="O10" s="72">
        <v>100000</v>
      </c>
      <c r="P10" s="44">
        <v>100000</v>
      </c>
      <c r="Q10" s="44">
        <v>0</v>
      </c>
    </row>
    <row r="11" spans="1:17">
      <c r="B11" s="44" t="s">
        <v>334</v>
      </c>
      <c r="C11" s="44" t="s">
        <v>292</v>
      </c>
      <c r="E11" s="44">
        <f>0</f>
        <v>0</v>
      </c>
      <c r="G11" s="44">
        <f>0</f>
        <v>0</v>
      </c>
      <c r="H11" s="44">
        <v>20000</v>
      </c>
      <c r="I11" s="44">
        <v>0</v>
      </c>
      <c r="J11" s="44">
        <v>10000</v>
      </c>
      <c r="K11" s="44">
        <v>5000</v>
      </c>
      <c r="L11" s="44">
        <v>5000</v>
      </c>
      <c r="M11" s="44">
        <v>0</v>
      </c>
      <c r="N11" s="66"/>
      <c r="O11" s="72">
        <v>5000</v>
      </c>
      <c r="P11" s="44">
        <v>2500</v>
      </c>
      <c r="Q11" s="44">
        <v>0</v>
      </c>
    </row>
    <row r="12" spans="1:17">
      <c r="B12" s="44" t="s">
        <v>335</v>
      </c>
      <c r="C12" s="44" t="s">
        <v>293</v>
      </c>
      <c r="E12" s="44">
        <f>0</f>
        <v>0</v>
      </c>
      <c r="G12" s="44">
        <f>0</f>
        <v>0</v>
      </c>
      <c r="H12" s="44">
        <v>7500</v>
      </c>
      <c r="I12" s="44">
        <v>0</v>
      </c>
      <c r="J12" s="44">
        <v>7500</v>
      </c>
      <c r="K12" s="44">
        <v>5000</v>
      </c>
      <c r="L12" s="44">
        <v>5000</v>
      </c>
      <c r="M12" s="44">
        <v>0</v>
      </c>
      <c r="N12" s="66"/>
      <c r="O12" s="72">
        <v>5000</v>
      </c>
      <c r="P12" s="44">
        <v>7500</v>
      </c>
      <c r="Q12" s="44">
        <v>0</v>
      </c>
    </row>
    <row r="13" spans="1:17">
      <c r="A13" s="43" t="s">
        <v>21</v>
      </c>
      <c r="D13" s="46">
        <f t="shared" ref="D13:J13" si="0">SUM(D6:D12)</f>
        <v>347733</v>
      </c>
      <c r="E13" s="46">
        <f t="shared" si="0"/>
        <v>0</v>
      </c>
      <c r="F13" s="46">
        <f t="shared" si="0"/>
        <v>437958</v>
      </c>
      <c r="G13" s="46">
        <f t="shared" si="0"/>
        <v>278296</v>
      </c>
      <c r="H13" s="46">
        <f t="shared" si="0"/>
        <v>497335</v>
      </c>
      <c r="I13" s="46">
        <f t="shared" si="0"/>
        <v>487029.59</v>
      </c>
      <c r="J13" s="46">
        <f t="shared" si="0"/>
        <v>433500</v>
      </c>
      <c r="K13" s="46">
        <f t="shared" ref="K13" si="1">SUM(K6:K12)</f>
        <v>396000</v>
      </c>
      <c r="L13" s="46">
        <f>SUM(L6:L12)</f>
        <v>396000</v>
      </c>
      <c r="M13" s="46">
        <f>SUM(M6:M12)</f>
        <v>146092.28999999998</v>
      </c>
      <c r="N13" s="64"/>
      <c r="O13" s="73">
        <f t="shared" ref="O13" si="2">SUM(O6:O12)</f>
        <v>428000</v>
      </c>
      <c r="P13" s="46">
        <f t="shared" ref="P13" si="3">SUM(P6:P12)</f>
        <v>417000</v>
      </c>
      <c r="Q13" s="46">
        <f t="shared" ref="Q13" si="4">SUM(Q6:Q12)</f>
        <v>0</v>
      </c>
    </row>
    <row r="14" spans="1:17">
      <c r="N14" s="66"/>
    </row>
    <row r="15" spans="1:17">
      <c r="A15" s="43" t="s">
        <v>22</v>
      </c>
      <c r="N15" s="66"/>
    </row>
    <row r="16" spans="1:17">
      <c r="B16" s="44" t="s">
        <v>65</v>
      </c>
      <c r="C16" s="44" t="s">
        <v>66</v>
      </c>
      <c r="D16" s="44">
        <f>0</f>
        <v>0</v>
      </c>
      <c r="E16" s="44">
        <f>0</f>
        <v>0</v>
      </c>
      <c r="F16" s="44">
        <f>0</f>
        <v>0</v>
      </c>
      <c r="G16" s="44">
        <v>246299</v>
      </c>
      <c r="H16" s="44">
        <f>0</f>
        <v>0</v>
      </c>
      <c r="I16" s="44">
        <f>0</f>
        <v>0</v>
      </c>
      <c r="J16" s="44">
        <f>0</f>
        <v>0</v>
      </c>
      <c r="K16" s="44">
        <f>0</f>
        <v>0</v>
      </c>
      <c r="L16" s="44">
        <f>0</f>
        <v>0</v>
      </c>
      <c r="M16" s="44">
        <v>0</v>
      </c>
      <c r="N16" s="66"/>
      <c r="O16" s="44">
        <v>0</v>
      </c>
      <c r="P16" s="44">
        <v>0</v>
      </c>
      <c r="Q16" s="44">
        <v>0</v>
      </c>
    </row>
    <row r="17" spans="1:17">
      <c r="A17" s="43" t="s">
        <v>331</v>
      </c>
      <c r="D17" s="46">
        <f t="shared" ref="D17:J17" si="5">SUM(D16)</f>
        <v>0</v>
      </c>
      <c r="E17" s="46">
        <f t="shared" si="5"/>
        <v>0</v>
      </c>
      <c r="F17" s="46">
        <f t="shared" si="5"/>
        <v>0</v>
      </c>
      <c r="G17" s="46">
        <f t="shared" si="5"/>
        <v>246299</v>
      </c>
      <c r="H17" s="46">
        <f t="shared" si="5"/>
        <v>0</v>
      </c>
      <c r="I17" s="46">
        <f t="shared" si="5"/>
        <v>0</v>
      </c>
      <c r="J17" s="46">
        <f t="shared" si="5"/>
        <v>0</v>
      </c>
      <c r="K17" s="46">
        <f t="shared" ref="K17" si="6">SUM(K16)</f>
        <v>0</v>
      </c>
      <c r="L17" s="46">
        <f>SUM(L16)</f>
        <v>0</v>
      </c>
      <c r="M17" s="46">
        <f>SUM(M16)</f>
        <v>0</v>
      </c>
      <c r="N17" s="64"/>
      <c r="O17" s="46">
        <f t="shared" ref="O17" si="7">SUM(O16)</f>
        <v>0</v>
      </c>
      <c r="P17" s="46">
        <f t="shared" ref="P17" si="8">SUM(P16)</f>
        <v>0</v>
      </c>
      <c r="Q17" s="46">
        <f t="shared" ref="Q17" si="9">SUM(Q16)</f>
        <v>0</v>
      </c>
    </row>
    <row r="18" spans="1:17">
      <c r="N18" s="66"/>
    </row>
    <row r="19" spans="1:17">
      <c r="A19" s="43" t="s">
        <v>230</v>
      </c>
      <c r="N19" s="66"/>
    </row>
    <row r="20" spans="1:17">
      <c r="B20" s="44" t="s">
        <v>145</v>
      </c>
      <c r="C20" s="44" t="s">
        <v>231</v>
      </c>
      <c r="D20" s="44">
        <v>0</v>
      </c>
      <c r="E20" s="44">
        <v>0</v>
      </c>
      <c r="F20" s="44">
        <v>0</v>
      </c>
      <c r="G20" s="44">
        <f>0</f>
        <v>0</v>
      </c>
      <c r="H20" s="44">
        <f>0</f>
        <v>0</v>
      </c>
      <c r="I20" s="44">
        <f>0</f>
        <v>0</v>
      </c>
      <c r="J20" s="44">
        <f>0</f>
        <v>0</v>
      </c>
      <c r="K20" s="44">
        <f>0</f>
        <v>0</v>
      </c>
      <c r="L20" s="44">
        <f>0</f>
        <v>0</v>
      </c>
      <c r="M20" s="44">
        <f>0</f>
        <v>0</v>
      </c>
      <c r="N20" s="66"/>
      <c r="O20" s="44">
        <f>0</f>
        <v>0</v>
      </c>
      <c r="P20" s="44">
        <f>0</f>
        <v>0</v>
      </c>
      <c r="Q20" s="44">
        <f>0</f>
        <v>0</v>
      </c>
    </row>
    <row r="21" spans="1:17">
      <c r="A21" s="43" t="s">
        <v>299</v>
      </c>
      <c r="D21" s="46">
        <f t="shared" ref="D21:J21" si="10">SUM(D20)</f>
        <v>0</v>
      </c>
      <c r="E21" s="46">
        <f t="shared" si="10"/>
        <v>0</v>
      </c>
      <c r="F21" s="46">
        <f t="shared" si="10"/>
        <v>0</v>
      </c>
      <c r="G21" s="46">
        <f t="shared" si="10"/>
        <v>0</v>
      </c>
      <c r="H21" s="46">
        <f t="shared" si="10"/>
        <v>0</v>
      </c>
      <c r="I21" s="46">
        <f t="shared" si="10"/>
        <v>0</v>
      </c>
      <c r="J21" s="46">
        <f t="shared" si="10"/>
        <v>0</v>
      </c>
      <c r="K21" s="46">
        <f t="shared" ref="K21" si="11">SUM(K20)</f>
        <v>0</v>
      </c>
      <c r="L21" s="46">
        <f>SUM(L20)</f>
        <v>0</v>
      </c>
      <c r="M21" s="46">
        <f>SUM(M20)</f>
        <v>0</v>
      </c>
      <c r="N21" s="64"/>
      <c r="O21" s="46">
        <f t="shared" ref="O21" si="12">SUM(O20)</f>
        <v>0</v>
      </c>
      <c r="P21" s="46">
        <f t="shared" ref="P21" si="13">SUM(P20)</f>
        <v>0</v>
      </c>
      <c r="Q21" s="46">
        <f t="shared" ref="Q21" si="14">SUM(Q20)</f>
        <v>0</v>
      </c>
    </row>
    <row r="22" spans="1:17">
      <c r="N22" s="66"/>
    </row>
    <row r="23" spans="1:17">
      <c r="A23" s="43" t="s">
        <v>232</v>
      </c>
      <c r="N23" s="66"/>
    </row>
    <row r="24" spans="1:17">
      <c r="B24" s="44" t="s">
        <v>96</v>
      </c>
      <c r="C24" s="44" t="s">
        <v>233</v>
      </c>
      <c r="D24" s="44">
        <f>0</f>
        <v>0</v>
      </c>
      <c r="E24" s="44">
        <v>0</v>
      </c>
      <c r="F24" s="44">
        <v>150698</v>
      </c>
      <c r="G24" s="44">
        <v>116819</v>
      </c>
      <c r="H24" s="44">
        <f>0</f>
        <v>0</v>
      </c>
      <c r="I24" s="44">
        <v>94618.5</v>
      </c>
      <c r="J24" s="44">
        <f>0</f>
        <v>0</v>
      </c>
      <c r="K24" s="44">
        <f>0</f>
        <v>0</v>
      </c>
      <c r="L24" s="44">
        <f>0</f>
        <v>0</v>
      </c>
      <c r="M24" s="44">
        <v>688000</v>
      </c>
      <c r="N24" s="66"/>
      <c r="P24" s="44">
        <v>40000</v>
      </c>
      <c r="Q24" s="44">
        <v>0</v>
      </c>
    </row>
    <row r="25" spans="1:17">
      <c r="B25" s="44" t="s">
        <v>298</v>
      </c>
      <c r="C25" s="44" t="s">
        <v>234</v>
      </c>
      <c r="D25" s="44">
        <v>70000</v>
      </c>
      <c r="E25" s="44">
        <v>0</v>
      </c>
      <c r="F25" s="44">
        <v>45000</v>
      </c>
      <c r="G25" s="44">
        <f>103200-G26</f>
        <v>53126</v>
      </c>
      <c r="H25" s="44">
        <v>80000</v>
      </c>
      <c r="I25" s="44">
        <v>18039.509999999998</v>
      </c>
      <c r="J25" s="44">
        <v>40000</v>
      </c>
      <c r="K25" s="44">
        <v>30000</v>
      </c>
      <c r="L25" s="44">
        <v>30000</v>
      </c>
      <c r="M25" s="44">
        <v>85</v>
      </c>
      <c r="N25" s="66"/>
      <c r="O25" s="72">
        <v>20000</v>
      </c>
      <c r="P25" s="44">
        <v>15000</v>
      </c>
      <c r="Q25" s="44">
        <v>0</v>
      </c>
    </row>
    <row r="26" spans="1:17">
      <c r="B26" s="44" t="s">
        <v>297</v>
      </c>
      <c r="C26" s="44" t="s">
        <v>296</v>
      </c>
      <c r="D26" s="44">
        <f>0</f>
        <v>0</v>
      </c>
      <c r="E26" s="44">
        <f>0</f>
        <v>0</v>
      </c>
      <c r="F26" s="44">
        <v>45000</v>
      </c>
      <c r="G26" s="44">
        <v>50074</v>
      </c>
      <c r="H26" s="44">
        <v>50000</v>
      </c>
      <c r="I26" s="44">
        <v>39999.78</v>
      </c>
      <c r="J26" s="44">
        <v>50000</v>
      </c>
      <c r="K26" s="44">
        <v>50000</v>
      </c>
      <c r="L26" s="44">
        <v>50000</v>
      </c>
      <c r="M26" s="44">
        <v>41701</v>
      </c>
      <c r="N26" s="66"/>
      <c r="O26" s="72">
        <v>50000</v>
      </c>
      <c r="P26" s="44">
        <v>50000</v>
      </c>
      <c r="Q26" s="44">
        <v>0</v>
      </c>
    </row>
    <row r="27" spans="1:17">
      <c r="A27" s="43" t="s">
        <v>195</v>
      </c>
      <c r="D27" s="46">
        <f t="shared" ref="D27:J27" si="15">SUM(D24:D26)</f>
        <v>70000</v>
      </c>
      <c r="E27" s="46">
        <f t="shared" si="15"/>
        <v>0</v>
      </c>
      <c r="F27" s="46">
        <f t="shared" si="15"/>
        <v>240698</v>
      </c>
      <c r="G27" s="46">
        <f t="shared" si="15"/>
        <v>220019</v>
      </c>
      <c r="H27" s="46">
        <f t="shared" si="15"/>
        <v>130000</v>
      </c>
      <c r="I27" s="46">
        <f t="shared" si="15"/>
        <v>152657.78999999998</v>
      </c>
      <c r="J27" s="46">
        <f t="shared" si="15"/>
        <v>90000</v>
      </c>
      <c r="K27" s="46">
        <f t="shared" ref="K27" si="16">SUM(K24:K26)</f>
        <v>80000</v>
      </c>
      <c r="L27" s="46">
        <f>SUM(L24:L26)</f>
        <v>80000</v>
      </c>
      <c r="M27" s="46">
        <f>SUM(M24:M26)</f>
        <v>729786</v>
      </c>
      <c r="N27" s="64"/>
      <c r="O27" s="73">
        <f t="shared" ref="O27" si="17">SUM(O24:O26)</f>
        <v>70000</v>
      </c>
      <c r="P27" s="46">
        <f t="shared" ref="P27" si="18">SUM(P24:P26)</f>
        <v>105000</v>
      </c>
      <c r="Q27" s="46">
        <f t="shared" ref="Q27" si="19">SUM(Q24:Q26)</f>
        <v>0</v>
      </c>
    </row>
    <row r="28" spans="1:17">
      <c r="N28" s="66"/>
    </row>
    <row r="29" spans="1:17">
      <c r="A29" s="43" t="s">
        <v>196</v>
      </c>
      <c r="N29" s="66"/>
    </row>
    <row r="30" spans="1:17">
      <c r="B30" s="44" t="s">
        <v>143</v>
      </c>
      <c r="C30" s="44" t="s">
        <v>121</v>
      </c>
      <c r="D30" s="44">
        <f>0</f>
        <v>0</v>
      </c>
      <c r="E30" s="44">
        <f>0</f>
        <v>0</v>
      </c>
      <c r="F30" s="44">
        <f>0</f>
        <v>0</v>
      </c>
      <c r="G30" s="44">
        <f>0</f>
        <v>0</v>
      </c>
      <c r="H30" s="44">
        <f>0</f>
        <v>0</v>
      </c>
      <c r="I30" s="44">
        <f>0</f>
        <v>0</v>
      </c>
      <c r="J30" s="44">
        <f>0</f>
        <v>0</v>
      </c>
      <c r="K30" s="44">
        <f>0</f>
        <v>0</v>
      </c>
      <c r="L30" s="44">
        <f>0</f>
        <v>0</v>
      </c>
      <c r="M30" s="44">
        <f>0</f>
        <v>0</v>
      </c>
      <c r="N30" s="66"/>
      <c r="O30" s="44">
        <f>0</f>
        <v>0</v>
      </c>
      <c r="P30" s="44">
        <f>0</f>
        <v>0</v>
      </c>
      <c r="Q30" s="44">
        <f>0</f>
        <v>0</v>
      </c>
    </row>
    <row r="31" spans="1:17">
      <c r="B31" s="44" t="s">
        <v>294</v>
      </c>
      <c r="C31" s="44" t="s">
        <v>295</v>
      </c>
      <c r="D31" s="44">
        <f>0</f>
        <v>0</v>
      </c>
      <c r="E31" s="44">
        <f>0</f>
        <v>0</v>
      </c>
      <c r="F31" s="44">
        <f>0</f>
        <v>0</v>
      </c>
      <c r="G31" s="44">
        <f>0</f>
        <v>0</v>
      </c>
      <c r="H31" s="44">
        <f>0</f>
        <v>0</v>
      </c>
      <c r="I31" s="44">
        <f>0</f>
        <v>0</v>
      </c>
      <c r="J31" s="44">
        <f>0</f>
        <v>0</v>
      </c>
      <c r="K31" s="44">
        <f>0</f>
        <v>0</v>
      </c>
      <c r="L31" s="44">
        <f>0</f>
        <v>0</v>
      </c>
      <c r="M31" s="44">
        <f>0</f>
        <v>0</v>
      </c>
      <c r="N31" s="66"/>
      <c r="O31" s="44">
        <f>0</f>
        <v>0</v>
      </c>
      <c r="P31" s="44">
        <f>0</f>
        <v>0</v>
      </c>
      <c r="Q31" s="44">
        <f>0</f>
        <v>0</v>
      </c>
    </row>
    <row r="32" spans="1:17">
      <c r="B32" s="44" t="s">
        <v>106</v>
      </c>
      <c r="C32" s="44" t="s">
        <v>122</v>
      </c>
      <c r="D32" s="44">
        <v>12000</v>
      </c>
      <c r="E32" s="44">
        <v>0</v>
      </c>
      <c r="F32" s="44">
        <v>12000</v>
      </c>
      <c r="G32" s="44">
        <v>10411</v>
      </c>
      <c r="H32" s="44">
        <v>12000</v>
      </c>
      <c r="I32" s="44">
        <v>1175.8599999999999</v>
      </c>
      <c r="J32" s="44">
        <v>8000</v>
      </c>
      <c r="K32" s="44">
        <v>2500</v>
      </c>
      <c r="L32" s="44">
        <v>2500</v>
      </c>
      <c r="M32" s="46">
        <v>0</v>
      </c>
      <c r="N32" s="64"/>
      <c r="O32" s="73">
        <v>3000</v>
      </c>
      <c r="P32" s="46">
        <v>2500</v>
      </c>
      <c r="Q32" s="46">
        <v>0</v>
      </c>
    </row>
    <row r="33" spans="1:17">
      <c r="A33" s="43" t="s">
        <v>267</v>
      </c>
      <c r="D33" s="46">
        <f t="shared" ref="D33:K33" si="20">SUM(D30:D32)</f>
        <v>12000</v>
      </c>
      <c r="E33" s="46">
        <f t="shared" si="20"/>
        <v>0</v>
      </c>
      <c r="F33" s="46">
        <f t="shared" si="20"/>
        <v>12000</v>
      </c>
      <c r="G33" s="46">
        <f t="shared" si="20"/>
        <v>10411</v>
      </c>
      <c r="H33" s="46">
        <f t="shared" si="20"/>
        <v>12000</v>
      </c>
      <c r="I33" s="46">
        <f t="shared" si="20"/>
        <v>1175.8599999999999</v>
      </c>
      <c r="J33" s="46">
        <f t="shared" si="20"/>
        <v>8000</v>
      </c>
      <c r="K33" s="46">
        <f t="shared" si="20"/>
        <v>2500</v>
      </c>
      <c r="L33" s="46">
        <f>SUM(L30:L32)</f>
        <v>2500</v>
      </c>
      <c r="M33" s="46">
        <f>SUM(M30:M32)</f>
        <v>0</v>
      </c>
      <c r="N33" s="64"/>
      <c r="O33" s="73">
        <f t="shared" ref="O33" si="21">SUM(O30:O32)</f>
        <v>3000</v>
      </c>
      <c r="P33" s="46">
        <f t="shared" ref="P33" si="22">SUM(P30:P32)</f>
        <v>2500</v>
      </c>
      <c r="Q33" s="46">
        <f t="shared" ref="Q33" si="23">SUM(Q30:Q32)</f>
        <v>0</v>
      </c>
    </row>
    <row r="34" spans="1:17">
      <c r="N34" s="66"/>
    </row>
    <row r="35" spans="1:17">
      <c r="A35" s="43" t="s">
        <v>99</v>
      </c>
      <c r="N35" s="66"/>
    </row>
    <row r="36" spans="1:17">
      <c r="B36" s="44" t="s">
        <v>143</v>
      </c>
      <c r="C36" s="44" t="s">
        <v>100</v>
      </c>
      <c r="D36" s="44">
        <v>89095</v>
      </c>
      <c r="E36" s="44">
        <v>0</v>
      </c>
      <c r="F36" s="44">
        <v>116000</v>
      </c>
      <c r="G36" s="44">
        <v>107726</v>
      </c>
      <c r="H36" s="44">
        <v>108853</v>
      </c>
      <c r="I36" s="44">
        <v>92932.61</v>
      </c>
      <c r="J36" s="44">
        <v>111540</v>
      </c>
      <c r="K36" s="44">
        <v>111540</v>
      </c>
      <c r="L36" s="44">
        <v>111540</v>
      </c>
      <c r="M36" s="44">
        <v>92427.72</v>
      </c>
      <c r="N36" s="66"/>
      <c r="O36" s="72">
        <v>111000</v>
      </c>
      <c r="P36" s="44">
        <v>117650</v>
      </c>
      <c r="Q36" s="44">
        <v>0</v>
      </c>
    </row>
    <row r="37" spans="1:17">
      <c r="B37" s="44" t="s">
        <v>106</v>
      </c>
      <c r="C37" s="44" t="s">
        <v>101</v>
      </c>
      <c r="D37" s="44">
        <v>105000</v>
      </c>
      <c r="E37" s="44">
        <v>0</v>
      </c>
      <c r="F37" s="44">
        <v>85000</v>
      </c>
      <c r="G37" s="44">
        <v>58844</v>
      </c>
      <c r="H37" s="44">
        <v>75000</v>
      </c>
      <c r="I37" s="44">
        <v>23842.2</v>
      </c>
      <c r="J37" s="44">
        <v>75000</v>
      </c>
      <c r="K37" s="44">
        <v>70000</v>
      </c>
      <c r="L37" s="44">
        <v>70000</v>
      </c>
      <c r="M37" s="44">
        <v>28641</v>
      </c>
      <c r="N37" s="66"/>
      <c r="O37" s="72">
        <v>60000</v>
      </c>
      <c r="P37" s="44">
        <v>55000</v>
      </c>
      <c r="Q37" s="44">
        <v>0</v>
      </c>
    </row>
    <row r="38" spans="1:17">
      <c r="A38" s="43" t="s">
        <v>102</v>
      </c>
      <c r="D38" s="46">
        <f t="shared" ref="D38:J38" si="24">SUM(D36:D37)</f>
        <v>194095</v>
      </c>
      <c r="E38" s="46">
        <f t="shared" si="24"/>
        <v>0</v>
      </c>
      <c r="F38" s="46">
        <f t="shared" si="24"/>
        <v>201000</v>
      </c>
      <c r="G38" s="46">
        <f t="shared" si="24"/>
        <v>166570</v>
      </c>
      <c r="H38" s="46">
        <f t="shared" si="24"/>
        <v>183853</v>
      </c>
      <c r="I38" s="46">
        <f t="shared" si="24"/>
        <v>116774.81</v>
      </c>
      <c r="J38" s="46">
        <f t="shared" si="24"/>
        <v>186540</v>
      </c>
      <c r="K38" s="46">
        <f t="shared" ref="K38" si="25">SUM(K36:K37)</f>
        <v>181540</v>
      </c>
      <c r="L38" s="46">
        <f>SUM(L36:L37)</f>
        <v>181540</v>
      </c>
      <c r="M38" s="46">
        <f>SUM(M36:M37)</f>
        <v>121068.72</v>
      </c>
      <c r="N38" s="64"/>
      <c r="O38" s="73">
        <f t="shared" ref="O38" si="26">SUM(O36:O37)</f>
        <v>171000</v>
      </c>
      <c r="P38" s="46">
        <f t="shared" ref="P38" si="27">SUM(P36:P37)</f>
        <v>172650</v>
      </c>
      <c r="Q38" s="46">
        <f t="shared" ref="Q38" si="28">SUM(Q36:Q37)</f>
        <v>0</v>
      </c>
    </row>
    <row r="39" spans="1:17">
      <c r="N39" s="66"/>
    </row>
    <row r="40" spans="1:17">
      <c r="N40" s="66"/>
    </row>
    <row r="41" spans="1:17">
      <c r="A41" s="43" t="s">
        <v>216</v>
      </c>
      <c r="N41" s="66"/>
    </row>
    <row r="42" spans="1:17">
      <c r="B42" s="44" t="s">
        <v>94</v>
      </c>
      <c r="C42" s="44" t="s">
        <v>217</v>
      </c>
      <c r="D42" s="44">
        <v>21102</v>
      </c>
      <c r="E42" s="44">
        <f>0</f>
        <v>0</v>
      </c>
      <c r="F42" s="44">
        <v>22669</v>
      </c>
      <c r="G42" s="44">
        <v>22669</v>
      </c>
      <c r="H42" s="44">
        <v>37497</v>
      </c>
      <c r="I42" s="44">
        <f>0</f>
        <v>0</v>
      </c>
      <c r="J42" s="44">
        <f>60025*0.75</f>
        <v>45018.75</v>
      </c>
      <c r="K42" s="44">
        <v>45019</v>
      </c>
      <c r="L42" s="44">
        <v>45019</v>
      </c>
      <c r="M42" s="44">
        <v>0</v>
      </c>
      <c r="N42" s="66"/>
      <c r="O42" s="72">
        <v>50000</v>
      </c>
      <c r="P42" s="44">
        <v>50000</v>
      </c>
      <c r="Q42" s="44">
        <v>0</v>
      </c>
    </row>
    <row r="43" spans="1:17">
      <c r="B43" s="44" t="s">
        <v>240</v>
      </c>
      <c r="C43" s="44" t="s">
        <v>218</v>
      </c>
      <c r="D43" s="44">
        <v>17065</v>
      </c>
      <c r="E43" s="44">
        <f>0</f>
        <v>0</v>
      </c>
      <c r="F43" s="44">
        <v>20958</v>
      </c>
      <c r="G43" s="44">
        <v>20628</v>
      </c>
      <c r="H43" s="44">
        <v>17402.655999999999</v>
      </c>
      <c r="I43" s="44">
        <v>16320.86</v>
      </c>
      <c r="J43" s="44">
        <v>20500</v>
      </c>
      <c r="K43" s="44">
        <v>20500</v>
      </c>
      <c r="L43" s="44">
        <v>20500</v>
      </c>
      <c r="M43" s="44">
        <v>16630</v>
      </c>
      <c r="N43" s="66"/>
      <c r="O43" s="72">
        <v>22000</v>
      </c>
      <c r="P43" s="44">
        <v>22000</v>
      </c>
      <c r="Q43" s="44">
        <v>0</v>
      </c>
    </row>
    <row r="44" spans="1:17">
      <c r="B44" s="44" t="s">
        <v>242</v>
      </c>
      <c r="C44" s="44" t="s">
        <v>219</v>
      </c>
      <c r="D44" s="44">
        <v>2700</v>
      </c>
      <c r="E44" s="44">
        <f>0</f>
        <v>0</v>
      </c>
      <c r="F44" s="44">
        <v>2700</v>
      </c>
      <c r="G44" s="44">
        <v>2570</v>
      </c>
      <c r="H44" s="44">
        <v>3600</v>
      </c>
      <c r="I44" s="44">
        <f>0</f>
        <v>0</v>
      </c>
      <c r="J44" s="44">
        <v>3600</v>
      </c>
      <c r="K44" s="44">
        <v>3600</v>
      </c>
      <c r="L44" s="44">
        <v>3600</v>
      </c>
      <c r="M44" s="44">
        <v>2230.9</v>
      </c>
      <c r="N44" s="66"/>
      <c r="O44" s="72">
        <v>3000</v>
      </c>
      <c r="P44" s="44">
        <v>3000</v>
      </c>
      <c r="Q44" s="44">
        <v>0</v>
      </c>
    </row>
    <row r="45" spans="1:17">
      <c r="B45" s="44" t="s">
        <v>244</v>
      </c>
      <c r="C45" s="44" t="s">
        <v>58</v>
      </c>
      <c r="D45" s="44">
        <v>100092</v>
      </c>
      <c r="E45" s="44">
        <f>0</f>
        <v>0</v>
      </c>
      <c r="F45" s="44">
        <v>103558</v>
      </c>
      <c r="G45" s="44">
        <v>103558</v>
      </c>
      <c r="H45" s="44">
        <v>90980</v>
      </c>
      <c r="I45" s="44">
        <v>92641</v>
      </c>
      <c r="J45" s="44">
        <v>110783</v>
      </c>
      <c r="K45" s="44">
        <v>110783</v>
      </c>
      <c r="L45" s="44">
        <v>110783</v>
      </c>
      <c r="M45" s="44">
        <v>82955</v>
      </c>
      <c r="N45" s="66"/>
      <c r="O45" s="72">
        <v>99241</v>
      </c>
      <c r="P45" s="44">
        <v>99241</v>
      </c>
      <c r="Q45" s="44">
        <v>0</v>
      </c>
    </row>
    <row r="46" spans="1:17">
      <c r="B46" s="44" t="s">
        <v>59</v>
      </c>
      <c r="C46" s="44" t="s">
        <v>164</v>
      </c>
      <c r="D46" s="44">
        <f>0</f>
        <v>0</v>
      </c>
      <c r="E46" s="44">
        <f>0</f>
        <v>0</v>
      </c>
      <c r="F46" s="44">
        <f>0</f>
        <v>0</v>
      </c>
      <c r="G46" s="44">
        <f>0</f>
        <v>0</v>
      </c>
      <c r="H46" s="44">
        <f>0</f>
        <v>0</v>
      </c>
      <c r="I46" s="44">
        <f>0</f>
        <v>0</v>
      </c>
      <c r="J46" s="44">
        <f>0</f>
        <v>0</v>
      </c>
      <c r="K46" s="44">
        <f>0</f>
        <v>0</v>
      </c>
      <c r="L46" s="44">
        <f>0</f>
        <v>0</v>
      </c>
      <c r="M46" s="44">
        <v>0</v>
      </c>
      <c r="N46" s="66"/>
      <c r="O46" s="72">
        <v>0</v>
      </c>
      <c r="P46" s="44">
        <v>0</v>
      </c>
      <c r="Q46" s="44">
        <v>0</v>
      </c>
    </row>
    <row r="47" spans="1:17">
      <c r="A47" s="43" t="s">
        <v>77</v>
      </c>
      <c r="D47" s="46">
        <f t="shared" ref="D47:J47" si="29">SUM(D42:D46)</f>
        <v>140959</v>
      </c>
      <c r="E47" s="46">
        <f t="shared" si="29"/>
        <v>0</v>
      </c>
      <c r="F47" s="46">
        <f t="shared" si="29"/>
        <v>149885</v>
      </c>
      <c r="G47" s="46">
        <f t="shared" si="29"/>
        <v>149425</v>
      </c>
      <c r="H47" s="46">
        <f t="shared" si="29"/>
        <v>149479.65600000002</v>
      </c>
      <c r="I47" s="46">
        <f t="shared" si="29"/>
        <v>108961.86</v>
      </c>
      <c r="J47" s="46">
        <f t="shared" si="29"/>
        <v>179901.75</v>
      </c>
      <c r="K47" s="46">
        <f t="shared" ref="K47" si="30">SUM(K42:K46)</f>
        <v>179902</v>
      </c>
      <c r="L47" s="46">
        <f>SUM(L42:L46)</f>
        <v>179902</v>
      </c>
      <c r="M47" s="46">
        <f>SUM(M42:M46)</f>
        <v>101815.9</v>
      </c>
      <c r="N47" s="64"/>
      <c r="O47" s="73">
        <f t="shared" ref="O47" si="31">SUM(O42:O46)</f>
        <v>174241</v>
      </c>
      <c r="P47" s="46">
        <f t="shared" ref="P47" si="32">SUM(P42:P46)</f>
        <v>174241</v>
      </c>
      <c r="Q47" s="46">
        <f t="shared" ref="Q47" si="33">SUM(Q42:Q46)</f>
        <v>0</v>
      </c>
    </row>
    <row r="48" spans="1:17">
      <c r="N48" s="66"/>
    </row>
    <row r="49" spans="1:17">
      <c r="A49" s="43" t="s">
        <v>192</v>
      </c>
      <c r="N49" s="66"/>
    </row>
    <row r="50" spans="1:17">
      <c r="B50" s="44" t="s">
        <v>336</v>
      </c>
      <c r="C50" s="44" t="s">
        <v>172</v>
      </c>
      <c r="D50" s="44">
        <f>0</f>
        <v>0</v>
      </c>
      <c r="E50" s="44">
        <f>0</f>
        <v>0</v>
      </c>
      <c r="F50" s="44">
        <v>60441</v>
      </c>
      <c r="G50" s="44">
        <v>69431</v>
      </c>
      <c r="H50" s="44">
        <v>69431</v>
      </c>
      <c r="I50" s="44">
        <f>0</f>
        <v>0</v>
      </c>
      <c r="J50" s="44">
        <v>69431</v>
      </c>
      <c r="K50" s="44">
        <v>69431</v>
      </c>
      <c r="L50" s="44">
        <v>69431</v>
      </c>
      <c r="M50" s="44">
        <v>0</v>
      </c>
      <c r="N50" s="66"/>
      <c r="O50" s="72">
        <v>69431</v>
      </c>
      <c r="P50" s="44">
        <v>69431</v>
      </c>
      <c r="Q50" s="44">
        <v>0</v>
      </c>
    </row>
    <row r="51" spans="1:17">
      <c r="B51" s="44" t="s">
        <v>338</v>
      </c>
      <c r="C51" s="44" t="s">
        <v>174</v>
      </c>
      <c r="D51" s="44">
        <f>0</f>
        <v>0</v>
      </c>
      <c r="E51" s="44">
        <f>0</f>
        <v>0</v>
      </c>
      <c r="F51" s="44">
        <v>22308</v>
      </c>
      <c r="G51" s="44">
        <v>22308</v>
      </c>
      <c r="H51" s="44">
        <v>19121</v>
      </c>
      <c r="I51" s="44">
        <f>0</f>
        <v>0</v>
      </c>
      <c r="J51" s="44">
        <v>15934</v>
      </c>
      <c r="K51" s="44">
        <v>15934</v>
      </c>
      <c r="L51" s="44">
        <v>15934</v>
      </c>
      <c r="M51" s="44">
        <v>0</v>
      </c>
      <c r="N51" s="66"/>
      <c r="O51" s="72">
        <v>12747</v>
      </c>
      <c r="P51" s="44">
        <v>12747</v>
      </c>
      <c r="Q51" s="44">
        <v>0</v>
      </c>
    </row>
    <row r="52" spans="1:17">
      <c r="B52" s="44" t="s">
        <v>337</v>
      </c>
      <c r="C52" s="44" t="s">
        <v>173</v>
      </c>
      <c r="D52" s="44">
        <f>0</f>
        <v>0</v>
      </c>
      <c r="E52" s="44">
        <f>0</f>
        <v>0</v>
      </c>
      <c r="F52" s="44">
        <f>0</f>
        <v>0</v>
      </c>
      <c r="G52" s="44">
        <f>0</f>
        <v>0</v>
      </c>
      <c r="H52" s="44">
        <f>0</f>
        <v>0</v>
      </c>
      <c r="I52" s="44">
        <f>0</f>
        <v>0</v>
      </c>
      <c r="J52" s="44">
        <f>0</f>
        <v>0</v>
      </c>
      <c r="K52" s="44">
        <f>0</f>
        <v>0</v>
      </c>
      <c r="L52" s="44">
        <f>0</f>
        <v>0</v>
      </c>
      <c r="M52" s="44">
        <v>0</v>
      </c>
      <c r="N52" s="66"/>
      <c r="O52" s="72">
        <v>0</v>
      </c>
      <c r="P52" s="44">
        <v>0</v>
      </c>
      <c r="Q52" s="44">
        <v>0</v>
      </c>
    </row>
    <row r="53" spans="1:17">
      <c r="B53" s="44" t="s">
        <v>339</v>
      </c>
      <c r="C53" s="44" t="s">
        <v>7</v>
      </c>
      <c r="D53" s="44">
        <f>0</f>
        <v>0</v>
      </c>
      <c r="E53" s="44">
        <f>0</f>
        <v>0</v>
      </c>
      <c r="F53" s="44">
        <f>0</f>
        <v>0</v>
      </c>
      <c r="G53" s="44">
        <f>0</f>
        <v>0</v>
      </c>
      <c r="H53" s="44">
        <f>0</f>
        <v>0</v>
      </c>
      <c r="I53" s="44">
        <f>0</f>
        <v>0</v>
      </c>
      <c r="J53" s="44">
        <f>0</f>
        <v>0</v>
      </c>
      <c r="K53" s="44">
        <f>0</f>
        <v>0</v>
      </c>
      <c r="L53" s="44">
        <f>0</f>
        <v>0</v>
      </c>
      <c r="M53" s="44">
        <v>0</v>
      </c>
      <c r="N53" s="66"/>
      <c r="O53" s="72">
        <v>0</v>
      </c>
      <c r="P53" s="44">
        <v>0</v>
      </c>
      <c r="Q53" s="44">
        <v>0</v>
      </c>
    </row>
    <row r="54" spans="1:17">
      <c r="A54" s="43" t="s">
        <v>332</v>
      </c>
      <c r="D54" s="46">
        <f t="shared" ref="D54:J54" si="34">SUM(D50:D53)</f>
        <v>0</v>
      </c>
      <c r="E54" s="46">
        <f t="shared" si="34"/>
        <v>0</v>
      </c>
      <c r="F54" s="46">
        <f t="shared" si="34"/>
        <v>82749</v>
      </c>
      <c r="G54" s="46">
        <f t="shared" si="34"/>
        <v>91739</v>
      </c>
      <c r="H54" s="46">
        <f t="shared" si="34"/>
        <v>88552</v>
      </c>
      <c r="I54" s="46">
        <f t="shared" si="34"/>
        <v>0</v>
      </c>
      <c r="J54" s="46">
        <f t="shared" si="34"/>
        <v>85365</v>
      </c>
      <c r="K54" s="46">
        <f t="shared" ref="K54" si="35">SUM(K50:K53)</f>
        <v>85365</v>
      </c>
      <c r="L54" s="46">
        <f>SUM(L50:L53)</f>
        <v>85365</v>
      </c>
      <c r="M54" s="46">
        <f>SUM(M50:M53)</f>
        <v>0</v>
      </c>
      <c r="N54" s="64"/>
      <c r="O54" s="73">
        <f t="shared" ref="O54" si="36">SUM(O50:O53)</f>
        <v>82178</v>
      </c>
      <c r="P54" s="46">
        <f t="shared" ref="P54" si="37">SUM(P50:P53)</f>
        <v>82178</v>
      </c>
      <c r="Q54" s="46">
        <f t="shared" ref="Q54" si="38">SUM(Q50:Q53)</f>
        <v>0</v>
      </c>
    </row>
    <row r="55" spans="1:17">
      <c r="N55" s="66"/>
    </row>
    <row r="56" spans="1:17"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66"/>
      <c r="O56" s="49"/>
      <c r="P56" s="49"/>
      <c r="Q56" s="49"/>
    </row>
    <row r="57" spans="1:17" ht="13.8" thickBot="1">
      <c r="A57" s="43" t="s">
        <v>103</v>
      </c>
      <c r="D57" s="50">
        <f t="shared" ref="D57:J57" si="39">SUM(D13,D17,D21,D27,D33,D38,D47,D54)</f>
        <v>764787</v>
      </c>
      <c r="E57" s="50">
        <f t="shared" si="39"/>
        <v>0</v>
      </c>
      <c r="F57" s="50">
        <f t="shared" si="39"/>
        <v>1124290</v>
      </c>
      <c r="G57" s="50">
        <f t="shared" si="39"/>
        <v>1162759</v>
      </c>
      <c r="H57" s="50">
        <f t="shared" si="39"/>
        <v>1061219.656</v>
      </c>
      <c r="I57" s="50">
        <f t="shared" si="39"/>
        <v>866599.91</v>
      </c>
      <c r="J57" s="50">
        <f t="shared" si="39"/>
        <v>983306.75</v>
      </c>
      <c r="K57" s="50">
        <f t="shared" ref="K57" si="40">SUM(K13,K17,K21,K27,K33,K38,K47,K54)</f>
        <v>925307</v>
      </c>
      <c r="L57" s="50">
        <f>SUM(L13,L17,L21,L27,L33,L38,L47,L54)</f>
        <v>925307</v>
      </c>
      <c r="M57" s="50">
        <f>SUM(M13,M17,M21,M27,M33,M38,M47,M54)</f>
        <v>1098762.9099999999</v>
      </c>
      <c r="N57" s="64"/>
      <c r="O57" s="50">
        <f t="shared" ref="O57" si="41">SUM(O13,O17,O21,O27,O33,O38,O47,O54)</f>
        <v>928419</v>
      </c>
      <c r="P57" s="50">
        <f t="shared" ref="P57:Q57" si="42">SUM(P13,P17,P21,P27,P33,P38,P47,P54)</f>
        <v>953569</v>
      </c>
      <c r="Q57" s="50">
        <f t="shared" si="42"/>
        <v>0</v>
      </c>
    </row>
    <row r="58" spans="1:17"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66"/>
      <c r="O58" s="47"/>
      <c r="P58" s="47"/>
      <c r="Q58" s="47"/>
    </row>
    <row r="59" spans="1:17">
      <c r="N59" s="66"/>
    </row>
    <row r="60" spans="1:17">
      <c r="A60" s="43" t="s">
        <v>258</v>
      </c>
      <c r="N60" s="66"/>
    </row>
    <row r="61" spans="1:17">
      <c r="N61" s="66"/>
    </row>
    <row r="62" spans="1:17">
      <c r="B62" s="44" t="s">
        <v>180</v>
      </c>
      <c r="C62" s="44" t="s">
        <v>38</v>
      </c>
      <c r="D62" s="44">
        <v>562170</v>
      </c>
      <c r="E62" s="44">
        <f>0</f>
        <v>0</v>
      </c>
      <c r="F62" s="44">
        <v>583746</v>
      </c>
      <c r="G62" s="44">
        <v>583746</v>
      </c>
      <c r="H62" s="44">
        <v>595421</v>
      </c>
      <c r="I62" s="44">
        <v>595421</v>
      </c>
      <c r="J62" s="44">
        <v>607329</v>
      </c>
      <c r="K62" s="44">
        <v>607329</v>
      </c>
      <c r="L62" s="44">
        <v>607329</v>
      </c>
      <c r="M62" s="44">
        <v>607329</v>
      </c>
      <c r="N62" s="66"/>
      <c r="O62" s="44">
        <v>0</v>
      </c>
      <c r="P62" s="44">
        <v>607329</v>
      </c>
    </row>
    <row r="63" spans="1:17">
      <c r="B63" s="44" t="s">
        <v>250</v>
      </c>
      <c r="C63" s="44" t="s">
        <v>76</v>
      </c>
      <c r="D63" s="44">
        <v>113818</v>
      </c>
      <c r="E63" s="44">
        <f>0</f>
        <v>0</v>
      </c>
      <c r="F63" s="44">
        <v>135867</v>
      </c>
      <c r="G63" s="44">
        <v>185108</v>
      </c>
      <c r="H63" s="44">
        <v>135867</v>
      </c>
      <c r="I63" s="44">
        <v>69949.179999999993</v>
      </c>
      <c r="J63" s="44">
        <v>137000</v>
      </c>
      <c r="K63" s="44">
        <v>160000</v>
      </c>
      <c r="L63" s="44">
        <v>160000</v>
      </c>
      <c r="M63" s="44">
        <v>74155.5</v>
      </c>
      <c r="N63" s="66"/>
      <c r="O63" s="72">
        <v>180000</v>
      </c>
      <c r="P63" s="44">
        <v>220000</v>
      </c>
      <c r="Q63" s="44">
        <v>0</v>
      </c>
    </row>
    <row r="64" spans="1:17">
      <c r="B64" s="44" t="s">
        <v>114</v>
      </c>
      <c r="C64" s="44" t="s">
        <v>115</v>
      </c>
      <c r="D64" s="44">
        <f>0</f>
        <v>0</v>
      </c>
      <c r="E64" s="44">
        <f>0</f>
        <v>0</v>
      </c>
      <c r="F64" s="44">
        <f>0</f>
        <v>0</v>
      </c>
      <c r="G64" s="44">
        <f>0</f>
        <v>0</v>
      </c>
      <c r="H64" s="44">
        <f>0</f>
        <v>0</v>
      </c>
      <c r="I64" s="44">
        <f>0</f>
        <v>0</v>
      </c>
      <c r="J64" s="44">
        <f>0</f>
        <v>0</v>
      </c>
      <c r="K64" s="44">
        <f>0</f>
        <v>0</v>
      </c>
      <c r="L64" s="44">
        <f>0</f>
        <v>0</v>
      </c>
      <c r="M64" s="44">
        <v>0</v>
      </c>
      <c r="N64" s="66"/>
      <c r="O64" s="72">
        <v>0</v>
      </c>
      <c r="P64" s="44">
        <v>0</v>
      </c>
      <c r="Q64" s="44">
        <v>0</v>
      </c>
    </row>
    <row r="65" spans="1:17">
      <c r="B65" s="44" t="s">
        <v>71</v>
      </c>
      <c r="C65" s="44" t="s">
        <v>179</v>
      </c>
      <c r="D65" s="44">
        <v>5000</v>
      </c>
      <c r="E65" s="44">
        <f>0</f>
        <v>0</v>
      </c>
      <c r="F65" s="44">
        <v>1000</v>
      </c>
      <c r="G65" s="44">
        <v>8331</v>
      </c>
      <c r="H65" s="44">
        <v>1000</v>
      </c>
      <c r="I65" s="44">
        <v>16956.23</v>
      </c>
      <c r="J65" s="44">
        <v>5000</v>
      </c>
      <c r="K65" s="44">
        <v>5000</v>
      </c>
      <c r="L65" s="44">
        <v>5000</v>
      </c>
      <c r="M65" s="44">
        <v>9007</v>
      </c>
      <c r="N65" s="66"/>
      <c r="O65" s="72">
        <v>1000</v>
      </c>
      <c r="P65" s="44">
        <v>1000</v>
      </c>
      <c r="Q65" s="44">
        <v>0</v>
      </c>
    </row>
    <row r="66" spans="1:17">
      <c r="B66" s="44" t="s">
        <v>39</v>
      </c>
      <c r="C66" s="44" t="s">
        <v>166</v>
      </c>
      <c r="D66" s="44">
        <f>0</f>
        <v>0</v>
      </c>
      <c r="E66" s="44">
        <f>0</f>
        <v>0</v>
      </c>
      <c r="F66" s="44">
        <f>0</f>
        <v>0</v>
      </c>
      <c r="G66" s="44">
        <f>0</f>
        <v>0</v>
      </c>
      <c r="H66" s="44">
        <f>0</f>
        <v>0</v>
      </c>
      <c r="I66" s="44">
        <f>0</f>
        <v>0</v>
      </c>
      <c r="J66" s="44">
        <f>0</f>
        <v>0</v>
      </c>
      <c r="K66" s="44">
        <f>0</f>
        <v>0</v>
      </c>
      <c r="L66" s="44">
        <f>0</f>
        <v>0</v>
      </c>
      <c r="M66" s="44">
        <v>761</v>
      </c>
      <c r="N66" s="66"/>
      <c r="O66" s="72">
        <v>0</v>
      </c>
      <c r="P66" s="44">
        <v>500</v>
      </c>
      <c r="Q66" s="44">
        <v>0</v>
      </c>
    </row>
    <row r="67" spans="1:17">
      <c r="B67" s="44" t="s">
        <v>210</v>
      </c>
      <c r="C67" s="44" t="s">
        <v>187</v>
      </c>
      <c r="D67" s="44">
        <f>0</f>
        <v>0</v>
      </c>
      <c r="E67" s="44">
        <f>0</f>
        <v>0</v>
      </c>
      <c r="F67" s="44">
        <f>0</f>
        <v>0</v>
      </c>
      <c r="G67" s="44">
        <f>0</f>
        <v>0</v>
      </c>
      <c r="H67" s="44">
        <f>0</f>
        <v>0</v>
      </c>
      <c r="I67" s="44">
        <f>0</f>
        <v>0</v>
      </c>
      <c r="J67" s="44">
        <f>0</f>
        <v>0</v>
      </c>
      <c r="K67" s="44">
        <f>0</f>
        <v>0</v>
      </c>
      <c r="L67" s="44">
        <f>0</f>
        <v>0</v>
      </c>
      <c r="M67" s="44">
        <v>68185</v>
      </c>
      <c r="N67" s="66"/>
      <c r="O67" s="72">
        <v>0</v>
      </c>
      <c r="P67" s="44">
        <v>1000</v>
      </c>
      <c r="Q67" s="44">
        <v>0</v>
      </c>
    </row>
    <row r="68" spans="1:17">
      <c r="B68" s="44" t="s">
        <v>188</v>
      </c>
      <c r="C68" s="44" t="s">
        <v>189</v>
      </c>
      <c r="D68" s="44">
        <f>0</f>
        <v>0</v>
      </c>
      <c r="E68" s="44">
        <f>0</f>
        <v>0</v>
      </c>
      <c r="F68" s="44">
        <f>0</f>
        <v>0</v>
      </c>
      <c r="G68" s="44">
        <f>0</f>
        <v>0</v>
      </c>
      <c r="H68" s="44">
        <f>0</f>
        <v>0</v>
      </c>
      <c r="I68" s="44">
        <v>1755.04</v>
      </c>
      <c r="J68" s="44">
        <f>0</f>
        <v>0</v>
      </c>
      <c r="K68" s="44">
        <f>0</f>
        <v>0</v>
      </c>
      <c r="L68" s="44">
        <f>0</f>
        <v>0</v>
      </c>
      <c r="M68" s="44">
        <v>0</v>
      </c>
      <c r="N68" s="66"/>
      <c r="O68" s="72">
        <v>0</v>
      </c>
      <c r="P68" s="44">
        <v>0</v>
      </c>
      <c r="Q68" s="44">
        <v>0</v>
      </c>
    </row>
    <row r="69" spans="1:17">
      <c r="B69" s="44" t="s">
        <v>52</v>
      </c>
      <c r="C69" s="44" t="s">
        <v>53</v>
      </c>
      <c r="D69" s="44">
        <f>0</f>
        <v>0</v>
      </c>
      <c r="E69" s="44">
        <f>0</f>
        <v>0</v>
      </c>
      <c r="F69" s="44">
        <f>0</f>
        <v>0</v>
      </c>
      <c r="G69" s="44">
        <f>0</f>
        <v>0</v>
      </c>
      <c r="H69" s="44">
        <f>0</f>
        <v>0</v>
      </c>
      <c r="I69" s="44">
        <f>0</f>
        <v>0</v>
      </c>
      <c r="J69" s="44">
        <f>0</f>
        <v>0</v>
      </c>
      <c r="K69" s="44">
        <f>0</f>
        <v>0</v>
      </c>
      <c r="L69" s="44">
        <f>0</f>
        <v>0</v>
      </c>
      <c r="M69" s="44">
        <v>0</v>
      </c>
      <c r="N69" s="66"/>
      <c r="O69" s="72">
        <v>0</v>
      </c>
      <c r="P69" s="44">
        <v>0</v>
      </c>
      <c r="Q69" s="44">
        <v>0</v>
      </c>
    </row>
    <row r="70" spans="1:17">
      <c r="B70" s="44" t="s">
        <v>372</v>
      </c>
      <c r="C70" s="44" t="s">
        <v>373</v>
      </c>
      <c r="D70" s="44">
        <v>0</v>
      </c>
      <c r="F70" s="44">
        <v>0</v>
      </c>
      <c r="G70" s="44">
        <v>0</v>
      </c>
      <c r="H70" s="44">
        <v>0</v>
      </c>
      <c r="I70" s="44">
        <v>0</v>
      </c>
      <c r="J70" s="44">
        <v>0</v>
      </c>
      <c r="K70" s="44">
        <v>0</v>
      </c>
      <c r="L70" s="44">
        <v>0</v>
      </c>
      <c r="M70" s="44">
        <v>1077.1600000000001</v>
      </c>
      <c r="N70" s="66"/>
      <c r="O70" s="72">
        <v>0</v>
      </c>
      <c r="P70" s="44">
        <v>0</v>
      </c>
      <c r="Q70" s="44">
        <v>0</v>
      </c>
    </row>
    <row r="71" spans="1:17">
      <c r="B71" s="44" t="s">
        <v>8</v>
      </c>
      <c r="C71" s="44" t="s">
        <v>9</v>
      </c>
      <c r="D71" s="44">
        <f>0</f>
        <v>0</v>
      </c>
      <c r="E71" s="44">
        <f>0</f>
        <v>0</v>
      </c>
      <c r="F71" s="44">
        <f>0</f>
        <v>0</v>
      </c>
      <c r="G71" s="44">
        <v>246298</v>
      </c>
      <c r="H71" s="44">
        <f>0</f>
        <v>0</v>
      </c>
      <c r="I71" s="44">
        <f>0</f>
        <v>0</v>
      </c>
      <c r="J71" s="44">
        <f>0</f>
        <v>0</v>
      </c>
      <c r="K71" s="44">
        <f>0</f>
        <v>0</v>
      </c>
      <c r="L71" s="44">
        <f>0</f>
        <v>0</v>
      </c>
      <c r="M71" s="44">
        <v>0</v>
      </c>
      <c r="N71" s="66"/>
      <c r="O71" s="72">
        <v>0</v>
      </c>
      <c r="P71" s="44">
        <v>0</v>
      </c>
      <c r="Q71" s="44">
        <v>0</v>
      </c>
    </row>
    <row r="72" spans="1:17">
      <c r="B72" s="44" t="s">
        <v>10</v>
      </c>
      <c r="C72" s="44" t="s">
        <v>11</v>
      </c>
      <c r="D72" s="44">
        <f>0</f>
        <v>0</v>
      </c>
      <c r="E72" s="44">
        <f>0</f>
        <v>0</v>
      </c>
      <c r="F72" s="44">
        <f>0</f>
        <v>0</v>
      </c>
      <c r="G72" s="44">
        <f>0</f>
        <v>0</v>
      </c>
      <c r="H72" s="44">
        <f>0</f>
        <v>0</v>
      </c>
      <c r="I72" s="44">
        <f>0</f>
        <v>0</v>
      </c>
      <c r="J72" s="44">
        <f>0</f>
        <v>0</v>
      </c>
      <c r="K72" s="44">
        <f>0</f>
        <v>0</v>
      </c>
      <c r="L72" s="44">
        <f>0</f>
        <v>0</v>
      </c>
      <c r="M72" s="44">
        <v>0</v>
      </c>
      <c r="N72" s="66"/>
      <c r="O72" s="72">
        <v>0</v>
      </c>
      <c r="P72" s="44">
        <v>0</v>
      </c>
      <c r="Q72" s="44">
        <v>0</v>
      </c>
    </row>
    <row r="73" spans="1:17">
      <c r="B73" s="44" t="s">
        <v>12</v>
      </c>
      <c r="C73" s="44" t="s">
        <v>13</v>
      </c>
      <c r="D73" s="44">
        <f>0</f>
        <v>0</v>
      </c>
      <c r="E73" s="44">
        <f>0</f>
        <v>0</v>
      </c>
      <c r="F73" s="44">
        <f>0</f>
        <v>0</v>
      </c>
      <c r="G73" s="44">
        <f>0</f>
        <v>0</v>
      </c>
      <c r="H73" s="44">
        <f>0</f>
        <v>0</v>
      </c>
      <c r="I73" s="44">
        <f>0</f>
        <v>0</v>
      </c>
      <c r="J73" s="44">
        <f>0</f>
        <v>0</v>
      </c>
      <c r="K73" s="44">
        <f>0</f>
        <v>0</v>
      </c>
      <c r="L73" s="44">
        <f>0</f>
        <v>0</v>
      </c>
      <c r="M73" s="44">
        <v>0</v>
      </c>
      <c r="N73" s="66"/>
      <c r="O73" s="72">
        <v>0</v>
      </c>
      <c r="P73" s="44">
        <v>0</v>
      </c>
      <c r="Q73" s="44">
        <v>0</v>
      </c>
    </row>
    <row r="74" spans="1:17">
      <c r="N74" s="66"/>
      <c r="O74" s="72"/>
    </row>
    <row r="75" spans="1:17">
      <c r="A75" s="43" t="s">
        <v>14</v>
      </c>
      <c r="D75" s="46">
        <f>SUM(D62:D74)</f>
        <v>680988</v>
      </c>
      <c r="E75" s="46">
        <f t="shared" ref="E75:I75" si="43">SUM(E62:E74)</f>
        <v>0</v>
      </c>
      <c r="F75" s="46">
        <f t="shared" si="43"/>
        <v>720613</v>
      </c>
      <c r="G75" s="46">
        <f t="shared" si="43"/>
        <v>1023483</v>
      </c>
      <c r="H75" s="46">
        <f t="shared" si="43"/>
        <v>732288</v>
      </c>
      <c r="I75" s="46">
        <f t="shared" si="43"/>
        <v>684081.45</v>
      </c>
      <c r="J75" s="46">
        <f>SUM(J62:J74)</f>
        <v>749329</v>
      </c>
      <c r="K75" s="46">
        <f>SUM(K62:K74)</f>
        <v>772329</v>
      </c>
      <c r="L75" s="46">
        <f>SUM(L62:L74)</f>
        <v>772329</v>
      </c>
      <c r="M75" s="46">
        <f>SUM(M62:M74)</f>
        <v>760514.66</v>
      </c>
      <c r="N75" s="64"/>
      <c r="O75" s="73">
        <f t="shared" ref="O75" si="44">SUM(O62:O74)</f>
        <v>181000</v>
      </c>
      <c r="P75" s="46">
        <f t="shared" ref="P75" si="45">SUM(P62:P74)</f>
        <v>829829</v>
      </c>
      <c r="Q75" s="46">
        <f t="shared" ref="Q75" si="46">SUM(Q62:Q74)</f>
        <v>0</v>
      </c>
    </row>
    <row r="76" spans="1:17">
      <c r="N76" s="66"/>
      <c r="O76" s="72"/>
    </row>
    <row r="77" spans="1:17" s="46" customFormat="1">
      <c r="A77" s="43" t="s">
        <v>290</v>
      </c>
      <c r="D77" s="46">
        <v>83799</v>
      </c>
      <c r="E77" s="46">
        <v>0</v>
      </c>
      <c r="F77" s="46">
        <v>302979</v>
      </c>
      <c r="G77" s="46">
        <v>0</v>
      </c>
      <c r="H77" s="46">
        <v>328932</v>
      </c>
      <c r="I77" s="46">
        <v>0</v>
      </c>
      <c r="J77" s="46">
        <f>J57-J75</f>
        <v>233977.75</v>
      </c>
      <c r="K77" s="46">
        <f>K57-K75</f>
        <v>152978</v>
      </c>
      <c r="L77" s="46">
        <f>L57-L75</f>
        <v>152978</v>
      </c>
      <c r="M77" s="46">
        <f>M57-M75</f>
        <v>338248.24999999988</v>
      </c>
      <c r="N77" s="64"/>
      <c r="O77" s="73">
        <f t="shared" ref="O77" si="47">O57-O75</f>
        <v>747419</v>
      </c>
      <c r="P77" s="46">
        <f t="shared" ref="P77:Q77" si="48">P57-P75</f>
        <v>123740</v>
      </c>
      <c r="Q77" s="46">
        <f t="shared" si="48"/>
        <v>0</v>
      </c>
    </row>
    <row r="78" spans="1:17"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66"/>
      <c r="O78" s="74"/>
      <c r="P78" s="49"/>
      <c r="Q78" s="49"/>
    </row>
    <row r="79" spans="1:17" ht="13.8" thickBot="1">
      <c r="A79" s="43" t="s">
        <v>340</v>
      </c>
      <c r="D79" s="50">
        <f>SUM(D75:D78)</f>
        <v>764787</v>
      </c>
      <c r="E79" s="50">
        <f t="shared" ref="E79:I79" si="49">SUM(E75:E78)</f>
        <v>0</v>
      </c>
      <c r="F79" s="50">
        <f t="shared" si="49"/>
        <v>1023592</v>
      </c>
      <c r="G79" s="50">
        <f t="shared" si="49"/>
        <v>1023483</v>
      </c>
      <c r="H79" s="50">
        <f t="shared" si="49"/>
        <v>1061220</v>
      </c>
      <c r="I79" s="50">
        <f t="shared" si="49"/>
        <v>684081.45</v>
      </c>
      <c r="J79" s="50">
        <f>SUM(J75:J78)</f>
        <v>983306.75</v>
      </c>
      <c r="K79" s="50">
        <f t="shared" ref="K79" si="50">SUM(K75:K78)</f>
        <v>925307</v>
      </c>
      <c r="L79" s="50">
        <f>SUM(L75:L78)</f>
        <v>925307</v>
      </c>
      <c r="M79" s="50">
        <f>SUM(M75:M78)</f>
        <v>1098762.9099999999</v>
      </c>
      <c r="N79" s="64"/>
      <c r="O79" s="75">
        <f t="shared" ref="O79" si="51">SUM(O75:O78)</f>
        <v>928419</v>
      </c>
      <c r="P79" s="50">
        <f t="shared" ref="P79" si="52">SUM(P75:P78)</f>
        <v>953569</v>
      </c>
      <c r="Q79" s="50">
        <f t="shared" ref="Q79" si="53">SUM(Q75:Q78)</f>
        <v>0</v>
      </c>
    </row>
    <row r="80" spans="1:17"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</row>
    <row r="81" spans="4:17">
      <c r="D81" s="44">
        <f>ROUND(D79-D57,0)</f>
        <v>0</v>
      </c>
      <c r="E81" s="44">
        <f t="shared" ref="E81:J81" si="54">ROUND(E79-E57,0)</f>
        <v>0</v>
      </c>
      <c r="F81" s="44">
        <f t="shared" si="54"/>
        <v>-100698</v>
      </c>
      <c r="G81" s="44">
        <f t="shared" si="54"/>
        <v>-139276</v>
      </c>
      <c r="H81" s="44">
        <f t="shared" si="54"/>
        <v>0</v>
      </c>
      <c r="I81" s="44">
        <f t="shared" si="54"/>
        <v>-182518</v>
      </c>
      <c r="J81" s="44">
        <f t="shared" si="54"/>
        <v>0</v>
      </c>
      <c r="K81" s="44">
        <f t="shared" ref="K81" si="55">ROUND(K79-K57,0)</f>
        <v>0</v>
      </c>
      <c r="L81" s="44">
        <f>ROUND(L79-L57,0)</f>
        <v>0</v>
      </c>
      <c r="M81" s="44">
        <f>ROUND(M79-M57,0)</f>
        <v>0</v>
      </c>
      <c r="O81" s="44">
        <f t="shared" ref="O81:Q81" si="56">ROUND(O79-O57,0)</f>
        <v>0</v>
      </c>
      <c r="P81" s="44">
        <f t="shared" si="56"/>
        <v>0</v>
      </c>
      <c r="Q81" s="44">
        <f t="shared" si="56"/>
        <v>0</v>
      </c>
    </row>
  </sheetData>
  <printOptions horizontalCentered="1"/>
  <pageMargins left="0" right="0" top="0.75" bottom="0.25" header="0" footer="0.25"/>
  <pageSetup fitToWidth="0" fitToHeight="0" orientation="landscape" useFirstPageNumber="1" horizontalDpi="4294967292" verticalDpi="4294967292" r:id="rId1"/>
  <headerFooter alignWithMargins="0">
    <oddHeader>&amp;C&amp;"Helvetica Neue,Bold"TOWN OF TAGHKANIC
2025 PRELIMINARY BUDGET</oddHeader>
  </headerFooter>
  <rowBreaks count="2" manualBreakCount="2">
    <brk id="33" max="11" man="1"/>
    <brk id="57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1"/>
  <sheetViews>
    <sheetView showGridLines="0" showRuler="0" view="pageLayout" topLeftCell="A19" zoomScale="130" zoomScaleNormal="140" zoomScalePageLayoutView="130" workbookViewId="0">
      <selection activeCell="J5" sqref="J5"/>
    </sheetView>
  </sheetViews>
  <sheetFormatPr defaultColWidth="10.3984375" defaultRowHeight="13.2"/>
  <cols>
    <col min="1" max="1" width="2.5" style="35" customWidth="1"/>
    <col min="2" max="2" width="28" style="36" bestFit="1" customWidth="1"/>
    <col min="3" max="3" width="9.09765625" style="36" customWidth="1"/>
    <col min="4" max="4" width="11.3984375" style="37" customWidth="1"/>
    <col min="5" max="5" width="11.3984375" style="37" hidden="1" customWidth="1"/>
    <col min="6" max="6" width="11.3984375" style="37" customWidth="1"/>
    <col min="7" max="7" width="11.3984375" style="37" hidden="1" customWidth="1"/>
    <col min="8" max="8" width="11.3984375" style="37" customWidth="1"/>
    <col min="9" max="9" width="11.3984375" style="37" hidden="1" customWidth="1"/>
    <col min="10" max="12" width="11.3984375" style="37" customWidth="1"/>
    <col min="13" max="16384" width="10.3984375" style="37"/>
  </cols>
  <sheetData>
    <row r="1" spans="1:12" s="33" customFormat="1" ht="39.6">
      <c r="A1" s="32" t="s">
        <v>149</v>
      </c>
      <c r="D1" s="34" t="s">
        <v>321</v>
      </c>
      <c r="E1" s="34" t="s">
        <v>329</v>
      </c>
      <c r="F1" s="34" t="s">
        <v>322</v>
      </c>
      <c r="G1" s="34" t="s">
        <v>330</v>
      </c>
      <c r="H1" s="34" t="s">
        <v>323</v>
      </c>
      <c r="I1" s="34" t="s">
        <v>349</v>
      </c>
      <c r="J1" s="34" t="s">
        <v>324</v>
      </c>
      <c r="K1" s="34" t="s">
        <v>355</v>
      </c>
      <c r="L1" s="34" t="s">
        <v>356</v>
      </c>
    </row>
    <row r="3" spans="1:12">
      <c r="A3" s="32" t="s">
        <v>258</v>
      </c>
    </row>
    <row r="4" spans="1:12">
      <c r="B4" s="36" t="s">
        <v>33</v>
      </c>
      <c r="C4" s="36" t="s">
        <v>134</v>
      </c>
      <c r="D4" s="37">
        <v>166251</v>
      </c>
      <c r="E4" s="37">
        <v>0</v>
      </c>
      <c r="F4" s="37">
        <f>(121451*1.05)+40187</f>
        <v>167710.54999999999</v>
      </c>
      <c r="G4" s="37">
        <v>0</v>
      </c>
      <c r="H4" s="37">
        <v>186013</v>
      </c>
      <c r="I4" s="37">
        <f>0</f>
        <v>0</v>
      </c>
      <c r="J4" s="37">
        <v>59820</v>
      </c>
      <c r="L4" s="37">
        <v>0</v>
      </c>
    </row>
    <row r="5" spans="1:12">
      <c r="B5" s="36" t="s">
        <v>34</v>
      </c>
      <c r="C5" s="36" t="s">
        <v>134</v>
      </c>
      <c r="D5" s="37">
        <v>77299</v>
      </c>
      <c r="E5" s="37">
        <v>0</v>
      </c>
      <c r="F5" s="37">
        <f>57515+16565</f>
        <v>74080</v>
      </c>
      <c r="G5" s="37">
        <v>0</v>
      </c>
      <c r="H5" s="37">
        <v>72194</v>
      </c>
      <c r="I5" s="37">
        <f>0</f>
        <v>0</v>
      </c>
      <c r="K5" s="37">
        <v>0</v>
      </c>
      <c r="L5" s="37">
        <v>0</v>
      </c>
    </row>
    <row r="6" spans="1:12">
      <c r="B6" s="36" t="s">
        <v>325</v>
      </c>
      <c r="C6" s="36" t="str">
        <f>C5</f>
        <v>SF1001</v>
      </c>
      <c r="D6" s="37">
        <f>0</f>
        <v>0</v>
      </c>
      <c r="E6" s="37">
        <f>0</f>
        <v>0</v>
      </c>
      <c r="F6" s="37">
        <f>0</f>
        <v>0</v>
      </c>
      <c r="G6" s="37">
        <f>0</f>
        <v>0</v>
      </c>
      <c r="H6" s="37">
        <f>0</f>
        <v>0</v>
      </c>
      <c r="I6" s="37">
        <f>0</f>
        <v>0</v>
      </c>
      <c r="J6" s="37">
        <f>0</f>
        <v>0</v>
      </c>
      <c r="K6" s="37">
        <f>0</f>
        <v>0</v>
      </c>
      <c r="L6" s="37">
        <f>0</f>
        <v>0</v>
      </c>
    </row>
    <row r="7" spans="1:12" ht="13.8" thickBot="1">
      <c r="A7" s="32" t="s">
        <v>327</v>
      </c>
      <c r="D7" s="51">
        <f>SUM(D4:D6)</f>
        <v>243550</v>
      </c>
      <c r="E7" s="51">
        <f>SUM(E4:E6)</f>
        <v>0</v>
      </c>
      <c r="F7" s="51">
        <f>SUM(F4:F6)</f>
        <v>241790.55</v>
      </c>
      <c r="G7" s="51">
        <f>SUM(G4:G6)</f>
        <v>0</v>
      </c>
      <c r="H7" s="51">
        <f>SUM(H4:H6)</f>
        <v>258207</v>
      </c>
      <c r="I7" s="51"/>
      <c r="J7" s="51">
        <f>SUM(J4:J6)</f>
        <v>59820</v>
      </c>
      <c r="K7" s="51">
        <f>SUM(K4:K6)</f>
        <v>0</v>
      </c>
      <c r="L7" s="51">
        <f>SUM(L4:L6)</f>
        <v>0</v>
      </c>
    </row>
    <row r="9" spans="1:12">
      <c r="A9" s="32" t="s">
        <v>268</v>
      </c>
    </row>
    <row r="10" spans="1:12">
      <c r="B10" s="36" t="s">
        <v>326</v>
      </c>
      <c r="C10" s="36" t="s">
        <v>261</v>
      </c>
      <c r="D10" s="37">
        <v>243550</v>
      </c>
      <c r="E10" s="37">
        <v>0</v>
      </c>
      <c r="F10" s="37">
        <v>241790.55</v>
      </c>
      <c r="G10" s="37">
        <v>0</v>
      </c>
      <c r="H10" s="37">
        <v>258207</v>
      </c>
      <c r="I10" s="37">
        <v>0</v>
      </c>
      <c r="J10" s="37">
        <v>0</v>
      </c>
      <c r="K10" s="37">
        <v>0</v>
      </c>
      <c r="L10" s="37">
        <v>0</v>
      </c>
    </row>
    <row r="11" spans="1:12" ht="13.8" thickBot="1">
      <c r="A11" s="32" t="s">
        <v>328</v>
      </c>
      <c r="D11" s="51">
        <f t="shared" ref="D11:J11" si="0">SUM(D9:D10)</f>
        <v>243550</v>
      </c>
      <c r="E11" s="51">
        <f t="shared" si="0"/>
        <v>0</v>
      </c>
      <c r="F11" s="51">
        <f t="shared" si="0"/>
        <v>241790.55</v>
      </c>
      <c r="G11" s="51">
        <f t="shared" si="0"/>
        <v>0</v>
      </c>
      <c r="H11" s="51">
        <f t="shared" si="0"/>
        <v>258207</v>
      </c>
      <c r="I11" s="51">
        <f t="shared" si="0"/>
        <v>0</v>
      </c>
      <c r="J11" s="51">
        <f t="shared" si="0"/>
        <v>0</v>
      </c>
      <c r="K11" s="51">
        <f t="shared" ref="K11" si="1">SUM(K9:K10)</f>
        <v>0</v>
      </c>
      <c r="L11" s="51">
        <f>SUM(L9:L10)</f>
        <v>0</v>
      </c>
    </row>
  </sheetData>
  <phoneticPr fontId="9" type="noConversion"/>
  <printOptions horizontalCentered="1"/>
  <pageMargins left="0.2" right="0.2" top="1" bottom="0.75" header="0.3" footer="0.3"/>
  <pageSetup orientation="landscape" useFirstPageNumber="1" horizontalDpi="4294967292" verticalDpi="4294967292" r:id="rId1"/>
  <headerFooter>
    <oddHeader>&amp;C&amp;"Arial,Bold"&amp;10TOWN OF TAGHKANIC
2025 BUDGET</oddHeader>
  </headerFooter>
  <rowBreaks count="1" manualBreakCount="1">
    <brk id="2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18"/>
  <sheetViews>
    <sheetView view="pageLayout" zoomScaleNormal="115" workbookViewId="0">
      <selection activeCell="F17" sqref="F17"/>
    </sheetView>
  </sheetViews>
  <sheetFormatPr defaultColWidth="10.3984375" defaultRowHeight="13.2"/>
  <cols>
    <col min="1" max="1" width="42.5" style="38" bestFit="1" customWidth="1"/>
    <col min="2" max="7" width="9.5" style="38" customWidth="1"/>
    <col min="8" max="8" width="9.5" style="39" customWidth="1"/>
    <col min="9" max="16384" width="10.3984375" style="38"/>
  </cols>
  <sheetData>
    <row r="1" spans="1:8" ht="15" customHeight="1"/>
    <row r="2" spans="1:8" s="41" customFormat="1" ht="34.5" customHeight="1">
      <c r="A2" s="41" t="s">
        <v>149</v>
      </c>
      <c r="B2" s="41">
        <v>2023</v>
      </c>
      <c r="C2" s="41">
        <v>2024</v>
      </c>
      <c r="D2" s="41">
        <v>2025</v>
      </c>
      <c r="E2" s="41">
        <v>2026</v>
      </c>
      <c r="F2" s="42" t="s">
        <v>320</v>
      </c>
    </row>
    <row r="3" spans="1:8">
      <c r="F3" s="39"/>
    </row>
    <row r="4" spans="1:8">
      <c r="A4" s="38" t="s">
        <v>271</v>
      </c>
      <c r="F4" s="39"/>
    </row>
    <row r="5" spans="1:8">
      <c r="A5" s="38" t="s">
        <v>262</v>
      </c>
      <c r="B5" s="38">
        <v>7200</v>
      </c>
      <c r="C5" s="38">
        <v>9000</v>
      </c>
      <c r="D5" s="38">
        <v>12000</v>
      </c>
      <c r="E5" s="66">
        <v>12000</v>
      </c>
      <c r="F5" s="62">
        <f t="shared" ref="F5:F6" si="0">(E5-D5)/D5</f>
        <v>0</v>
      </c>
    </row>
    <row r="6" spans="1:8">
      <c r="A6" s="38" t="s">
        <v>309</v>
      </c>
      <c r="B6" s="38">
        <v>9600</v>
      </c>
      <c r="C6" s="38">
        <v>12000</v>
      </c>
      <c r="D6" s="38">
        <v>12000</v>
      </c>
      <c r="E6" s="66">
        <v>12000</v>
      </c>
      <c r="F6" s="62">
        <f t="shared" si="0"/>
        <v>0</v>
      </c>
    </row>
    <row r="7" spans="1:8">
      <c r="A7" s="38" t="s">
        <v>67</v>
      </c>
      <c r="B7" s="38">
        <v>50600</v>
      </c>
      <c r="C7" s="38">
        <v>52000</v>
      </c>
      <c r="D7" s="38">
        <v>53560</v>
      </c>
      <c r="E7" s="66">
        <v>55167</v>
      </c>
      <c r="F7" s="62">
        <f>(E7-D7)/D7</f>
        <v>3.0003734129947723E-2</v>
      </c>
    </row>
    <row r="8" spans="1:8">
      <c r="A8" s="38" t="s">
        <v>68</v>
      </c>
      <c r="B8" s="38">
        <v>16870</v>
      </c>
      <c r="C8" s="38">
        <v>17724</v>
      </c>
      <c r="D8" s="38">
        <v>17724</v>
      </c>
      <c r="E8" s="66">
        <v>18256</v>
      </c>
      <c r="F8" s="62">
        <f>(E8-D8)/D8</f>
        <v>3.0015797788309637E-2</v>
      </c>
    </row>
    <row r="9" spans="1:8" ht="13.8" thickBot="1">
      <c r="A9" s="38" t="s">
        <v>159</v>
      </c>
      <c r="B9" s="40">
        <f>SUM(B5:B8)</f>
        <v>84270</v>
      </c>
      <c r="C9" s="40">
        <f>SUM(C5:C8)</f>
        <v>90724</v>
      </c>
      <c r="D9" s="40">
        <f>SUM(D5:D8)</f>
        <v>95284</v>
      </c>
      <c r="E9" s="40">
        <f>SUM(E5:E8)</f>
        <v>97423</v>
      </c>
      <c r="F9" s="40"/>
      <c r="G9" s="66"/>
      <c r="H9" s="63"/>
    </row>
    <row r="10" spans="1:8" ht="13.8" thickTop="1">
      <c r="H10" s="62"/>
    </row>
    <row r="11" spans="1:8">
      <c r="H11" s="62"/>
    </row>
    <row r="12" spans="1:8">
      <c r="B12" s="39"/>
      <c r="C12" s="39"/>
      <c r="D12" s="39"/>
      <c r="E12" s="39"/>
      <c r="F12" s="39"/>
      <c r="G12" s="39"/>
      <c r="H12" s="62"/>
    </row>
    <row r="13" spans="1:8">
      <c r="H13" s="62"/>
    </row>
    <row r="14" spans="1:8">
      <c r="A14" s="38" t="s">
        <v>305</v>
      </c>
      <c r="H14" s="62"/>
    </row>
    <row r="15" spans="1:8">
      <c r="A15" s="38" t="s">
        <v>41</v>
      </c>
      <c r="B15" s="38">
        <v>63500</v>
      </c>
      <c r="C15" s="38">
        <v>66675</v>
      </c>
      <c r="D15" s="38">
        <v>75000</v>
      </c>
      <c r="E15" s="38">
        <v>65000</v>
      </c>
      <c r="F15" s="62">
        <f>(E15-D15)/D15</f>
        <v>-0.13333333333333333</v>
      </c>
    </row>
    <row r="16" spans="1:8">
      <c r="A16" s="38" t="s">
        <v>199</v>
      </c>
      <c r="B16" s="38">
        <v>17500</v>
      </c>
      <c r="C16" s="38">
        <v>17500</v>
      </c>
      <c r="D16" s="38">
        <v>16500</v>
      </c>
      <c r="E16" s="38">
        <v>18000</v>
      </c>
      <c r="F16" s="62">
        <f>(E16-D16)/D16</f>
        <v>9.0909090909090912E-2</v>
      </c>
    </row>
    <row r="17" spans="1:8" ht="13.8" thickBot="1">
      <c r="A17" s="38" t="s">
        <v>159</v>
      </c>
      <c r="B17" s="40">
        <f>SUM(B13:B16)</f>
        <v>81000</v>
      </c>
      <c r="C17" s="40">
        <f>SUM(C13:C16)</f>
        <v>84175</v>
      </c>
      <c r="D17" s="40">
        <f t="shared" ref="D17" si="1">SUM(D13:D16)</f>
        <v>91500</v>
      </c>
      <c r="E17" s="40">
        <f t="shared" ref="E17" si="2">SUM(E13:E16)</f>
        <v>83000</v>
      </c>
      <c r="F17" s="40">
        <f t="shared" ref="F17:G17" si="3">SUM(F13:F16)</f>
        <v>-4.242424242424242E-2</v>
      </c>
      <c r="G17" s="40">
        <f t="shared" si="3"/>
        <v>0</v>
      </c>
      <c r="H17" s="63">
        <f t="shared" ref="H17" si="4">(G17-F17)/F17</f>
        <v>-1</v>
      </c>
    </row>
    <row r="18" spans="1:8" ht="13.8" thickTop="1"/>
  </sheetData>
  <phoneticPr fontId="9" type="noConversion"/>
  <printOptions horizontalCentered="1"/>
  <pageMargins left="0.7" right="0.7" top="0.75" bottom="0.75" header="0.3" footer="0.3"/>
  <pageSetup orientation="landscape" useFirstPageNumber="1" horizontalDpi="4294967292" verticalDpi="4294967292" r:id="rId1"/>
  <headerFooter alignWithMargins="0">
    <oddHeader>&amp;CTOWN OF TAGHKANIC
2025 TENTATIVE BUDGET</oddHeader>
    <oddFooter>&amp;L&amp;D&amp;C&amp;"Arial,Regular"&amp;10   &amp;F&amp;A&amp;R&amp;"Helvetica,Regular"&amp;12Page &amp;P of &amp;N</oddFooter>
  </headerFooter>
  <rowBreaks count="2" manualBreakCount="2">
    <brk id="16" max="16383" man="1"/>
    <brk id="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Cover</vt:lpstr>
      <vt:lpstr>Tax Sheet</vt:lpstr>
      <vt:lpstr>GENERAL FUND</vt:lpstr>
      <vt:lpstr>HIGHWAY FUND</vt:lpstr>
      <vt:lpstr>FIRE PROTECTION</vt:lpstr>
      <vt:lpstr>SALARIES</vt:lpstr>
      <vt:lpstr>Cover!Print_Area</vt:lpstr>
      <vt:lpstr>'FIRE PROTECTION'!Print_Area</vt:lpstr>
      <vt:lpstr>'GENERAL FUND'!Print_Area</vt:lpstr>
      <vt:lpstr>'HIGHWAY FUND'!Print_Area</vt:lpstr>
      <vt:lpstr>SALARIES!Print_Area</vt:lpstr>
      <vt:lpstr>'Tax Sheet'!Print_Area</vt:lpstr>
      <vt:lpstr>'FIRE PROTECTION'!Print_Titles</vt:lpstr>
      <vt:lpstr>'GENERAL FUND'!Print_Titles</vt:lpstr>
      <vt:lpstr>'HIGHWAY FUND'!Print_Titles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FITZGERA;D</dc:creator>
  <cp:keywords/>
  <dc:description/>
  <cp:lastModifiedBy>Cheryl Rogers</cp:lastModifiedBy>
  <cp:lastPrinted>2025-10-20T19:16:07Z</cp:lastPrinted>
  <dcterms:created xsi:type="dcterms:W3CDTF">2012-10-27T16:55:42Z</dcterms:created>
  <dcterms:modified xsi:type="dcterms:W3CDTF">2025-11-08T13:40:38Z</dcterms:modified>
  <cp:category/>
</cp:coreProperties>
</file>